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8B743593-638D-4541-B0AB-845548FD685D}" xr6:coauthVersionLast="47" xr6:coauthVersionMax="47" xr10:uidLastSave="{00000000-0000-0000-0000-000000000000}"/>
  <bookViews>
    <workbookView xWindow="-28920" yWindow="-8700" windowWidth="29040" windowHeight="15840" xr2:uid="{3E4B9178-C718-4234-A141-B4233CC173BF}"/>
  </bookViews>
  <sheets>
    <sheet name="入力" sheetId="1" r:id="rId1"/>
    <sheet name="科目情報" sheetId="2" r:id="rId2"/>
    <sheet name="ピボットテーブル" sheetId="5" r:id="rId3"/>
    <sheet name="月別グラフ" sheetId="6" r:id="rId4"/>
    <sheet name="年別グラフ" sheetId="7" r:id="rId5"/>
  </sheets>
  <definedNames>
    <definedName name="_xlchart.v1.0" hidden="1">月別グラフ!$A$5:$A$28</definedName>
    <definedName name="_xlchart.v1.1" hidden="1">月別グラフ!$E$4</definedName>
    <definedName name="_xlchart.v1.2" hidden="1">月別グラフ!$E$5:$E$28</definedName>
    <definedName name="勘定科目">科目情報[勘定科目]</definedName>
  </definedNames>
  <calcPr calcId="191029"/>
  <pivotCaches>
    <pivotCache cacheId="1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30" i="1"/>
  <c r="F31" i="1"/>
  <c r="H31" i="1" s="1"/>
  <c r="F32" i="1"/>
  <c r="H32" i="1" s="1"/>
  <c r="F33" i="1"/>
  <c r="F34" i="1"/>
  <c r="F35" i="1"/>
  <c r="G29" i="1"/>
  <c r="G30" i="1"/>
  <c r="G31" i="1"/>
  <c r="G32" i="1"/>
  <c r="G33" i="1"/>
  <c r="G34" i="1"/>
  <c r="G35" i="1"/>
  <c r="H29" i="1"/>
  <c r="H30" i="1"/>
  <c r="H33" i="1"/>
  <c r="H34" i="1"/>
  <c r="H35" i="1"/>
  <c r="I29" i="1"/>
  <c r="I30" i="1"/>
  <c r="I31" i="1"/>
  <c r="I32" i="1"/>
  <c r="I33" i="1"/>
  <c r="I34" i="1"/>
  <c r="I35" i="1"/>
  <c r="J29" i="1"/>
  <c r="J30" i="1"/>
  <c r="J31" i="1"/>
  <c r="J32" i="1"/>
  <c r="J33" i="1"/>
  <c r="J34" i="1"/>
  <c r="J35" i="1"/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G2" i="1"/>
  <c r="F2" i="1"/>
  <c r="H2" i="1" s="1"/>
  <c r="D2" i="6"/>
  <c r="D1" i="6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I2" i="1"/>
  <c r="AA21" i="7" s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F5" i="1"/>
  <c r="H5" i="1" s="1"/>
  <c r="G5" i="1"/>
  <c r="F4" i="1"/>
  <c r="H4" i="1" s="1"/>
  <c r="G4" i="1"/>
  <c r="G3" i="1"/>
  <c r="F3" i="1"/>
  <c r="H3" i="1" s="1"/>
  <c r="J6" i="7" l="1"/>
  <c r="F23" i="7"/>
  <c r="G22" i="7"/>
  <c r="H21" i="7"/>
  <c r="D21" i="7"/>
  <c r="E20" i="7"/>
  <c r="F19" i="7"/>
  <c r="G18" i="7"/>
  <c r="H17" i="7"/>
  <c r="D17" i="7"/>
  <c r="E16" i="7"/>
  <c r="F15" i="7"/>
  <c r="G14" i="7"/>
  <c r="H13" i="7"/>
  <c r="D13" i="7"/>
  <c r="E12" i="7"/>
  <c r="F11" i="7"/>
  <c r="G10" i="7"/>
  <c r="H9" i="7"/>
  <c r="D9" i="7"/>
  <c r="E8" i="7"/>
  <c r="F7" i="7"/>
  <c r="M6" i="7"/>
  <c r="Q6" i="7"/>
  <c r="U6" i="7"/>
  <c r="Y6" i="7"/>
  <c r="AC6" i="7"/>
  <c r="AD23" i="7"/>
  <c r="Z23" i="7"/>
  <c r="V23" i="7"/>
  <c r="R23" i="7"/>
  <c r="N23" i="7"/>
  <c r="J23" i="7"/>
  <c r="AC22" i="7"/>
  <c r="Y22" i="7"/>
  <c r="U22" i="7"/>
  <c r="Q22" i="7"/>
  <c r="M22" i="7"/>
  <c r="I22" i="7"/>
  <c r="AB21" i="7"/>
  <c r="K6" i="7"/>
  <c r="E23" i="7"/>
  <c r="F22" i="7"/>
  <c r="G21" i="7"/>
  <c r="H20" i="7"/>
  <c r="D20" i="7"/>
  <c r="E19" i="7"/>
  <c r="F18" i="7"/>
  <c r="G17" i="7"/>
  <c r="H16" i="7"/>
  <c r="D16" i="7"/>
  <c r="E15" i="7"/>
  <c r="F14" i="7"/>
  <c r="G13" i="7"/>
  <c r="H12" i="7"/>
  <c r="D12" i="7"/>
  <c r="E11" i="7"/>
  <c r="F10" i="7"/>
  <c r="G9" i="7"/>
  <c r="H8" i="7"/>
  <c r="D8" i="7"/>
  <c r="E7" i="7"/>
  <c r="N6" i="7"/>
  <c r="R6" i="7"/>
  <c r="V6" i="7"/>
  <c r="Z6" i="7"/>
  <c r="AD6" i="7"/>
  <c r="AC23" i="7"/>
  <c r="Y23" i="7"/>
  <c r="U23" i="7"/>
  <c r="Q23" i="7"/>
  <c r="M23" i="7"/>
  <c r="I23" i="7"/>
  <c r="AB22" i="7"/>
  <c r="X22" i="7"/>
  <c r="T22" i="7"/>
  <c r="P22" i="7"/>
  <c r="L22" i="7"/>
  <c r="AE21" i="7"/>
  <c r="L7" i="7"/>
  <c r="P7" i="7"/>
  <c r="T7" i="7"/>
  <c r="X7" i="7"/>
  <c r="AB7" i="7"/>
  <c r="I8" i="7"/>
  <c r="M8" i="7"/>
  <c r="Q8" i="7"/>
  <c r="U8" i="7"/>
  <c r="Y8" i="7"/>
  <c r="AC8" i="7"/>
  <c r="J9" i="7"/>
  <c r="N9" i="7"/>
  <c r="R9" i="7"/>
  <c r="V9" i="7"/>
  <c r="Z9" i="7"/>
  <c r="AD9" i="7"/>
  <c r="K10" i="7"/>
  <c r="O10" i="7"/>
  <c r="S10" i="7"/>
  <c r="W10" i="7"/>
  <c r="AA10" i="7"/>
  <c r="AE10" i="7"/>
  <c r="L11" i="7"/>
  <c r="P11" i="7"/>
  <c r="T11" i="7"/>
  <c r="X11" i="7"/>
  <c r="AB11" i="7"/>
  <c r="I12" i="7"/>
  <c r="M12" i="7"/>
  <c r="Q12" i="7"/>
  <c r="U12" i="7"/>
  <c r="Y12" i="7"/>
  <c r="AC12" i="7"/>
  <c r="J13" i="7"/>
  <c r="N13" i="7"/>
  <c r="R13" i="7"/>
  <c r="V13" i="7"/>
  <c r="Z13" i="7"/>
  <c r="AD13" i="7"/>
  <c r="K14" i="7"/>
  <c r="O14" i="7"/>
  <c r="S14" i="7"/>
  <c r="W14" i="7"/>
  <c r="AA14" i="7"/>
  <c r="AE14" i="7"/>
  <c r="L15" i="7"/>
  <c r="P15" i="7"/>
  <c r="T15" i="7"/>
  <c r="X15" i="7"/>
  <c r="AB15" i="7"/>
  <c r="I16" i="7"/>
  <c r="M16" i="7"/>
  <c r="Q16" i="7"/>
  <c r="U16" i="7"/>
  <c r="Y16" i="7"/>
  <c r="AC16" i="7"/>
  <c r="J17" i="7"/>
  <c r="N17" i="7"/>
  <c r="R17" i="7"/>
  <c r="V17" i="7"/>
  <c r="Z17" i="7"/>
  <c r="AD17" i="7"/>
  <c r="K18" i="7"/>
  <c r="O18" i="7"/>
  <c r="S18" i="7"/>
  <c r="W18" i="7"/>
  <c r="AA18" i="7"/>
  <c r="AE18" i="7"/>
  <c r="L19" i="7"/>
  <c r="P19" i="7"/>
  <c r="T19" i="7"/>
  <c r="X19" i="7"/>
  <c r="AB19" i="7"/>
  <c r="I20" i="7"/>
  <c r="M20" i="7"/>
  <c r="Q20" i="7"/>
  <c r="U20" i="7"/>
  <c r="Y20" i="7"/>
  <c r="AC20" i="7"/>
  <c r="J21" i="7"/>
  <c r="N21" i="7"/>
  <c r="R21" i="7"/>
  <c r="V21" i="7"/>
  <c r="Z21" i="7"/>
  <c r="I7" i="7"/>
  <c r="M7" i="7"/>
  <c r="Q7" i="7"/>
  <c r="U7" i="7"/>
  <c r="Y7" i="7"/>
  <c r="AC7" i="7"/>
  <c r="J8" i="7"/>
  <c r="N8" i="7"/>
  <c r="R8" i="7"/>
  <c r="V8" i="7"/>
  <c r="Z8" i="7"/>
  <c r="AD8" i="7"/>
  <c r="K9" i="7"/>
  <c r="O9" i="7"/>
  <c r="S9" i="7"/>
  <c r="W9" i="7"/>
  <c r="AA9" i="7"/>
  <c r="AE9" i="7"/>
  <c r="L10" i="7"/>
  <c r="P10" i="7"/>
  <c r="T10" i="7"/>
  <c r="X10" i="7"/>
  <c r="AB10" i="7"/>
  <c r="I11" i="7"/>
  <c r="M11" i="7"/>
  <c r="Q11" i="7"/>
  <c r="U11" i="7"/>
  <c r="Y11" i="7"/>
  <c r="AC11" i="7"/>
  <c r="J12" i="7"/>
  <c r="N12" i="7"/>
  <c r="R12" i="7"/>
  <c r="V12" i="7"/>
  <c r="Z12" i="7"/>
  <c r="AD12" i="7"/>
  <c r="K13" i="7"/>
  <c r="O13" i="7"/>
  <c r="S13" i="7"/>
  <c r="W13" i="7"/>
  <c r="AA13" i="7"/>
  <c r="AE13" i="7"/>
  <c r="L14" i="7"/>
  <c r="P14" i="7"/>
  <c r="T14" i="7"/>
  <c r="X14" i="7"/>
  <c r="AB14" i="7"/>
  <c r="I15" i="7"/>
  <c r="M15" i="7"/>
  <c r="Q15" i="7"/>
  <c r="U15" i="7"/>
  <c r="Y15" i="7"/>
  <c r="AC15" i="7"/>
  <c r="J16" i="7"/>
  <c r="N16" i="7"/>
  <c r="R16" i="7"/>
  <c r="V16" i="7"/>
  <c r="Z16" i="7"/>
  <c r="AD16" i="7"/>
  <c r="K17" i="7"/>
  <c r="O17" i="7"/>
  <c r="S17" i="7"/>
  <c r="W17" i="7"/>
  <c r="AA17" i="7"/>
  <c r="AE17" i="7"/>
  <c r="L18" i="7"/>
  <c r="P18" i="7"/>
  <c r="T18" i="7"/>
  <c r="X18" i="7"/>
  <c r="AB18" i="7"/>
  <c r="I19" i="7"/>
  <c r="M19" i="7"/>
  <c r="Q19" i="7"/>
  <c r="U19" i="7"/>
  <c r="Y19" i="7"/>
  <c r="AC19" i="7"/>
  <c r="J20" i="7"/>
  <c r="N20" i="7"/>
  <c r="R20" i="7"/>
  <c r="V20" i="7"/>
  <c r="Z20" i="7"/>
  <c r="AD20" i="7"/>
  <c r="K21" i="7"/>
  <c r="O21" i="7"/>
  <c r="S21" i="7"/>
  <c r="J7" i="7"/>
  <c r="N7" i="7"/>
  <c r="R7" i="7"/>
  <c r="V7" i="7"/>
  <c r="Z7" i="7"/>
  <c r="AD7" i="7"/>
  <c r="K8" i="7"/>
  <c r="O8" i="7"/>
  <c r="S8" i="7"/>
  <c r="W8" i="7"/>
  <c r="AA8" i="7"/>
  <c r="AE8" i="7"/>
  <c r="L9" i="7"/>
  <c r="P9" i="7"/>
  <c r="T9" i="7"/>
  <c r="X9" i="7"/>
  <c r="AB9" i="7"/>
  <c r="I10" i="7"/>
  <c r="M10" i="7"/>
  <c r="Q10" i="7"/>
  <c r="U10" i="7"/>
  <c r="Y10" i="7"/>
  <c r="AC10" i="7"/>
  <c r="J11" i="7"/>
  <c r="N11" i="7"/>
  <c r="R11" i="7"/>
  <c r="V11" i="7"/>
  <c r="Z11" i="7"/>
  <c r="AD11" i="7"/>
  <c r="K12" i="7"/>
  <c r="O12" i="7"/>
  <c r="S12" i="7"/>
  <c r="W12" i="7"/>
  <c r="AA12" i="7"/>
  <c r="AE12" i="7"/>
  <c r="L13" i="7"/>
  <c r="P13" i="7"/>
  <c r="T13" i="7"/>
  <c r="X13" i="7"/>
  <c r="AB13" i="7"/>
  <c r="I14" i="7"/>
  <c r="M14" i="7"/>
  <c r="Q14" i="7"/>
  <c r="U14" i="7"/>
  <c r="Y14" i="7"/>
  <c r="AC14" i="7"/>
  <c r="J15" i="7"/>
  <c r="N15" i="7"/>
  <c r="R15" i="7"/>
  <c r="V15" i="7"/>
  <c r="Z15" i="7"/>
  <c r="AD15" i="7"/>
  <c r="K16" i="7"/>
  <c r="O16" i="7"/>
  <c r="S16" i="7"/>
  <c r="W16" i="7"/>
  <c r="AA16" i="7"/>
  <c r="AE16" i="7"/>
  <c r="L17" i="7"/>
  <c r="P17" i="7"/>
  <c r="T17" i="7"/>
  <c r="X17" i="7"/>
  <c r="AB17" i="7"/>
  <c r="I18" i="7"/>
  <c r="M18" i="7"/>
  <c r="Q18" i="7"/>
  <c r="U18" i="7"/>
  <c r="Y18" i="7"/>
  <c r="AC18" i="7"/>
  <c r="J19" i="7"/>
  <c r="N19" i="7"/>
  <c r="R19" i="7"/>
  <c r="V19" i="7"/>
  <c r="Z19" i="7"/>
  <c r="AD19" i="7"/>
  <c r="K20" i="7"/>
  <c r="O20" i="7"/>
  <c r="S20" i="7"/>
  <c r="W20" i="7"/>
  <c r="AA20" i="7"/>
  <c r="AE20" i="7"/>
  <c r="L21" i="7"/>
  <c r="P21" i="7"/>
  <c r="T21" i="7"/>
  <c r="X21" i="7"/>
  <c r="K7" i="7"/>
  <c r="O7" i="7"/>
  <c r="S7" i="7"/>
  <c r="W7" i="7"/>
  <c r="AA7" i="7"/>
  <c r="AE7" i="7"/>
  <c r="L8" i="7"/>
  <c r="P8" i="7"/>
  <c r="T8" i="7"/>
  <c r="X8" i="7"/>
  <c r="AB8" i="7"/>
  <c r="I9" i="7"/>
  <c r="M9" i="7"/>
  <c r="Q9" i="7"/>
  <c r="U9" i="7"/>
  <c r="Y9" i="7"/>
  <c r="AC9" i="7"/>
  <c r="J10" i="7"/>
  <c r="N10" i="7"/>
  <c r="R10" i="7"/>
  <c r="V10" i="7"/>
  <c r="Z10" i="7"/>
  <c r="AD10" i="7"/>
  <c r="K11" i="7"/>
  <c r="O11" i="7"/>
  <c r="S11" i="7"/>
  <c r="W11" i="7"/>
  <c r="AA11" i="7"/>
  <c r="AE11" i="7"/>
  <c r="L12" i="7"/>
  <c r="P12" i="7"/>
  <c r="T12" i="7"/>
  <c r="X12" i="7"/>
  <c r="AB12" i="7"/>
  <c r="I13" i="7"/>
  <c r="M13" i="7"/>
  <c r="Q13" i="7"/>
  <c r="U13" i="7"/>
  <c r="Y13" i="7"/>
  <c r="AC13" i="7"/>
  <c r="J14" i="7"/>
  <c r="N14" i="7"/>
  <c r="R14" i="7"/>
  <c r="V14" i="7"/>
  <c r="Z14" i="7"/>
  <c r="AD14" i="7"/>
  <c r="K15" i="7"/>
  <c r="O15" i="7"/>
  <c r="S15" i="7"/>
  <c r="W15" i="7"/>
  <c r="AA15" i="7"/>
  <c r="AE15" i="7"/>
  <c r="L16" i="7"/>
  <c r="P16" i="7"/>
  <c r="T16" i="7"/>
  <c r="X16" i="7"/>
  <c r="AB16" i="7"/>
  <c r="I17" i="7"/>
  <c r="M17" i="7"/>
  <c r="Q17" i="7"/>
  <c r="U17" i="7"/>
  <c r="Y17" i="7"/>
  <c r="AC17" i="7"/>
  <c r="J18" i="7"/>
  <c r="N18" i="7"/>
  <c r="R18" i="7"/>
  <c r="V18" i="7"/>
  <c r="Z18" i="7"/>
  <c r="AD18" i="7"/>
  <c r="K19" i="7"/>
  <c r="O19" i="7"/>
  <c r="S19" i="7"/>
  <c r="W19" i="7"/>
  <c r="AA19" i="7"/>
  <c r="AE19" i="7"/>
  <c r="L20" i="7"/>
  <c r="P20" i="7"/>
  <c r="T20" i="7"/>
  <c r="X20" i="7"/>
  <c r="AB20" i="7"/>
  <c r="I21" i="7"/>
  <c r="M21" i="7"/>
  <c r="Q21" i="7"/>
  <c r="U21" i="7"/>
  <c r="Y21" i="7"/>
  <c r="H6" i="7"/>
  <c r="H23" i="7"/>
  <c r="D23" i="7"/>
  <c r="E22" i="7"/>
  <c r="F21" i="7"/>
  <c r="G20" i="7"/>
  <c r="H19" i="7"/>
  <c r="D19" i="7"/>
  <c r="E18" i="7"/>
  <c r="F17" i="7"/>
  <c r="G16" i="7"/>
  <c r="H15" i="7"/>
  <c r="D15" i="7"/>
  <c r="E14" i="7"/>
  <c r="F13" i="7"/>
  <c r="G12" i="7"/>
  <c r="H11" i="7"/>
  <c r="D11" i="7"/>
  <c r="E10" i="7"/>
  <c r="F9" i="7"/>
  <c r="G8" i="7"/>
  <c r="H7" i="7"/>
  <c r="D7" i="7"/>
  <c r="O6" i="7"/>
  <c r="S6" i="7"/>
  <c r="W6" i="7"/>
  <c r="AA6" i="7"/>
  <c r="AE6" i="7"/>
  <c r="AB23" i="7"/>
  <c r="X23" i="7"/>
  <c r="T23" i="7"/>
  <c r="P23" i="7"/>
  <c r="L23" i="7"/>
  <c r="AE22" i="7"/>
  <c r="AA22" i="7"/>
  <c r="W22" i="7"/>
  <c r="S22" i="7"/>
  <c r="O22" i="7"/>
  <c r="K22" i="7"/>
  <c r="AD21" i="7"/>
  <c r="W21" i="7"/>
  <c r="I6" i="7"/>
  <c r="G23" i="7"/>
  <c r="H22" i="7"/>
  <c r="D22" i="7"/>
  <c r="E21" i="7"/>
  <c r="F20" i="7"/>
  <c r="G19" i="7"/>
  <c r="H18" i="7"/>
  <c r="D18" i="7"/>
  <c r="E17" i="7"/>
  <c r="F16" i="7"/>
  <c r="G15" i="7"/>
  <c r="H14" i="7"/>
  <c r="D14" i="7"/>
  <c r="E13" i="7"/>
  <c r="F12" i="7"/>
  <c r="G11" i="7"/>
  <c r="H10" i="7"/>
  <c r="D10" i="7"/>
  <c r="E9" i="7"/>
  <c r="F8" i="7"/>
  <c r="G7" i="7"/>
  <c r="L6" i="7"/>
  <c r="P6" i="7"/>
  <c r="T6" i="7"/>
  <c r="X6" i="7"/>
  <c r="AB6" i="7"/>
  <c r="AE23" i="7"/>
  <c r="AA23" i="7"/>
  <c r="W23" i="7"/>
  <c r="S23" i="7"/>
  <c r="O23" i="7"/>
  <c r="K23" i="7"/>
  <c r="AD22" i="7"/>
  <c r="Z22" i="7"/>
  <c r="V22" i="7"/>
  <c r="R22" i="7"/>
  <c r="N22" i="7"/>
  <c r="J22" i="7"/>
  <c r="AC21" i="7"/>
  <c r="G6" i="7"/>
  <c r="F6" i="7"/>
  <c r="E6" i="7"/>
  <c r="D6" i="7"/>
  <c r="B5" i="6"/>
  <c r="B28" i="6"/>
  <c r="E28" i="6" s="1"/>
  <c r="B12" i="6"/>
  <c r="B24" i="6"/>
  <c r="E24" i="6" s="1"/>
  <c r="B8" i="6"/>
  <c r="E8" i="6" s="1"/>
  <c r="B20" i="6"/>
  <c r="E20" i="6" s="1"/>
  <c r="B16" i="6"/>
  <c r="E16" i="6" s="1"/>
  <c r="E12" i="6"/>
  <c r="E5" i="6"/>
  <c r="B27" i="6"/>
  <c r="E27" i="6" s="1"/>
  <c r="B23" i="6"/>
  <c r="E23" i="6" s="1"/>
  <c r="B19" i="6"/>
  <c r="E19" i="6" s="1"/>
  <c r="B15" i="6"/>
  <c r="E15" i="6" s="1"/>
  <c r="B11" i="6"/>
  <c r="E11" i="6" s="1"/>
  <c r="B7" i="6"/>
  <c r="E7" i="6" s="1"/>
  <c r="B26" i="6"/>
  <c r="E26" i="6" s="1"/>
  <c r="B22" i="6"/>
  <c r="E22" i="6" s="1"/>
  <c r="B18" i="6"/>
  <c r="E18" i="6" s="1"/>
  <c r="B14" i="6"/>
  <c r="E14" i="6" s="1"/>
  <c r="B10" i="6"/>
  <c r="E10" i="6" s="1"/>
  <c r="B6" i="6"/>
  <c r="E6" i="6" s="1"/>
  <c r="B25" i="6"/>
  <c r="E25" i="6" s="1"/>
  <c r="B21" i="6"/>
  <c r="E21" i="6" s="1"/>
  <c r="B17" i="6"/>
  <c r="E17" i="6" s="1"/>
  <c r="B13" i="6"/>
  <c r="E13" i="6" s="1"/>
  <c r="B9" i="6"/>
  <c r="E9" i="6" s="1"/>
  <c r="I2" i="6" l="1"/>
  <c r="G1" i="6"/>
  <c r="G2" i="6"/>
  <c r="I1" i="6"/>
</calcChain>
</file>

<file path=xl/sharedStrings.xml><?xml version="1.0" encoding="utf-8"?>
<sst xmlns="http://schemas.openxmlformats.org/spreadsheetml/2006/main" count="269" uniqueCount="109">
  <si>
    <t>日付</t>
    <rPh sb="0" eb="2">
      <t>ヒヅケ</t>
    </rPh>
    <phoneticPr fontId="2"/>
  </si>
  <si>
    <t>勘定科目</t>
    <rPh sb="0" eb="4">
      <t>カンジョウカモク</t>
    </rPh>
    <phoneticPr fontId="2"/>
  </si>
  <si>
    <t>金額</t>
    <rPh sb="0" eb="2">
      <t>キンガク</t>
    </rPh>
    <phoneticPr fontId="2"/>
  </si>
  <si>
    <t>内容</t>
    <rPh sb="0" eb="2">
      <t>ナイヨウ</t>
    </rPh>
    <phoneticPr fontId="2"/>
  </si>
  <si>
    <t>メモ</t>
    <phoneticPr fontId="2"/>
  </si>
  <si>
    <t>収入/支出</t>
    <rPh sb="0" eb="2">
      <t>シュウニュウ</t>
    </rPh>
    <rPh sb="3" eb="5">
      <t>シシュツ</t>
    </rPh>
    <phoneticPr fontId="2"/>
  </si>
  <si>
    <t>固定費/変動費</t>
    <rPh sb="0" eb="3">
      <t>コテイヒ</t>
    </rPh>
    <rPh sb="4" eb="7">
      <t>ヘンドウヒ</t>
    </rPh>
    <phoneticPr fontId="2"/>
  </si>
  <si>
    <t>収入/固定費/変動費</t>
    <rPh sb="0" eb="2">
      <t>シュウニュウ</t>
    </rPh>
    <rPh sb="3" eb="6">
      <t>コテイヒ</t>
    </rPh>
    <rPh sb="7" eb="10">
      <t>ヘンドウヒ</t>
    </rPh>
    <phoneticPr fontId="2"/>
  </si>
  <si>
    <t>収入</t>
  </si>
  <si>
    <t>収入</t>
    <rPh sb="0" eb="2">
      <t>シュウニュウ</t>
    </rPh>
    <phoneticPr fontId="2"/>
  </si>
  <si>
    <t>給料</t>
  </si>
  <si>
    <t>給料</t>
    <rPh sb="0" eb="2">
      <t>キュウリョウ</t>
    </rPh>
    <phoneticPr fontId="2"/>
  </si>
  <si>
    <t>ボーナス</t>
  </si>
  <si>
    <t>ボーナス</t>
    <phoneticPr fontId="2"/>
  </si>
  <si>
    <t>家賃補助</t>
  </si>
  <si>
    <t>家賃補助</t>
    <rPh sb="0" eb="4">
      <t>ヤチンホジョ</t>
    </rPh>
    <phoneticPr fontId="2"/>
  </si>
  <si>
    <t>児童手当</t>
  </si>
  <si>
    <t>児童手当</t>
    <rPh sb="0" eb="4">
      <t>ジドウテアテ</t>
    </rPh>
    <phoneticPr fontId="2"/>
  </si>
  <si>
    <t>配当金</t>
  </si>
  <si>
    <t>配当金</t>
    <rPh sb="0" eb="3">
      <t>ハイトウキン</t>
    </rPh>
    <phoneticPr fontId="2"/>
  </si>
  <si>
    <t>特別収入</t>
  </si>
  <si>
    <t>特別収入</t>
    <rPh sb="0" eb="4">
      <t>トクベツシュウニュウ</t>
    </rPh>
    <phoneticPr fontId="2"/>
  </si>
  <si>
    <t>固定費</t>
  </si>
  <si>
    <t>固定費</t>
    <rPh sb="0" eb="3">
      <t>コテイヒ</t>
    </rPh>
    <phoneticPr fontId="2"/>
  </si>
  <si>
    <t>家賃</t>
  </si>
  <si>
    <t>家賃</t>
    <rPh sb="0" eb="2">
      <t>ヤチン</t>
    </rPh>
    <phoneticPr fontId="2"/>
  </si>
  <si>
    <t>電気代</t>
  </si>
  <si>
    <t>電気代</t>
    <rPh sb="0" eb="3">
      <t>デンキダイ</t>
    </rPh>
    <phoneticPr fontId="2"/>
  </si>
  <si>
    <t>ガス代</t>
  </si>
  <si>
    <t>ガス代</t>
    <rPh sb="2" eb="3">
      <t>ダイ</t>
    </rPh>
    <phoneticPr fontId="2"/>
  </si>
  <si>
    <t>水道代</t>
  </si>
  <si>
    <t>水道代</t>
    <rPh sb="0" eb="3">
      <t>スイドウダイ</t>
    </rPh>
    <phoneticPr fontId="2"/>
  </si>
  <si>
    <t>通信費</t>
  </si>
  <si>
    <t>通信費</t>
    <rPh sb="0" eb="3">
      <t>ツウシンヒ</t>
    </rPh>
    <phoneticPr fontId="2"/>
  </si>
  <si>
    <t>保険代</t>
  </si>
  <si>
    <t>保険代</t>
    <rPh sb="0" eb="2">
      <t>ホケン</t>
    </rPh>
    <rPh sb="2" eb="3">
      <t>ダイ</t>
    </rPh>
    <phoneticPr fontId="2"/>
  </si>
  <si>
    <t>サブスク</t>
  </si>
  <si>
    <t>サブスク</t>
    <phoneticPr fontId="2"/>
  </si>
  <si>
    <t>税金（固定資産、自動車）</t>
  </si>
  <si>
    <t>税金（固定資産、自動車）</t>
    <rPh sb="0" eb="2">
      <t>ゼイキン</t>
    </rPh>
    <rPh sb="3" eb="7">
      <t>コテイシサン</t>
    </rPh>
    <rPh sb="8" eb="11">
      <t>ジドウシャ</t>
    </rPh>
    <phoneticPr fontId="2"/>
  </si>
  <si>
    <t>変動費</t>
  </si>
  <si>
    <t>変動費</t>
    <rPh sb="0" eb="3">
      <t>ヘンドウヒ</t>
    </rPh>
    <phoneticPr fontId="2"/>
  </si>
  <si>
    <t>食費</t>
  </si>
  <si>
    <t>食費</t>
    <rPh sb="0" eb="2">
      <t>ショクヒ</t>
    </rPh>
    <phoneticPr fontId="2"/>
  </si>
  <si>
    <t>日用品</t>
  </si>
  <si>
    <t>日用品</t>
    <rPh sb="0" eb="3">
      <t>ニチヨウヒン</t>
    </rPh>
    <phoneticPr fontId="2"/>
  </si>
  <si>
    <t>衣服</t>
  </si>
  <si>
    <t>衣服</t>
    <rPh sb="0" eb="2">
      <t>イフク</t>
    </rPh>
    <phoneticPr fontId="2"/>
  </si>
  <si>
    <t>教育費</t>
  </si>
  <si>
    <t>教育費</t>
    <rPh sb="0" eb="3">
      <t>キョウイクヒ</t>
    </rPh>
    <phoneticPr fontId="2"/>
  </si>
  <si>
    <t>外食費</t>
  </si>
  <si>
    <t>外食費</t>
    <rPh sb="0" eb="3">
      <t>ガイショクヒ</t>
    </rPh>
    <phoneticPr fontId="2"/>
  </si>
  <si>
    <t>移動費</t>
  </si>
  <si>
    <t>移動費</t>
    <rPh sb="0" eb="3">
      <t>イドウヒ</t>
    </rPh>
    <phoneticPr fontId="2"/>
  </si>
  <si>
    <t>旅費</t>
  </si>
  <si>
    <t>旅費</t>
    <rPh sb="0" eb="2">
      <t>リョヒ</t>
    </rPh>
    <phoneticPr fontId="2"/>
  </si>
  <si>
    <t>娯楽費</t>
  </si>
  <si>
    <t>娯楽費</t>
    <rPh sb="0" eb="3">
      <t>ゴラクヒ</t>
    </rPh>
    <phoneticPr fontId="2"/>
  </si>
  <si>
    <t>特別出費</t>
  </si>
  <si>
    <t>特別出費</t>
    <rPh sb="0" eb="4">
      <t>トクベツシュッピ</t>
    </rPh>
    <phoneticPr fontId="2"/>
  </si>
  <si>
    <t>医療費</t>
  </si>
  <si>
    <t>医療費</t>
    <rPh sb="0" eb="3">
      <t>イリョウヒ</t>
    </rPh>
    <phoneticPr fontId="2"/>
  </si>
  <si>
    <t>保険代</t>
    <rPh sb="0" eb="2">
      <t>ホケン</t>
    </rPh>
    <rPh sb="2" eb="3">
      <t>ダイ</t>
    </rPh>
    <phoneticPr fontId="3"/>
  </si>
  <si>
    <t>水道代</t>
    <rPh sb="0" eb="3">
      <t>スイドウダイ</t>
    </rPh>
    <phoneticPr fontId="3"/>
  </si>
  <si>
    <t>ガス代</t>
    <rPh sb="2" eb="3">
      <t>ダイ</t>
    </rPh>
    <phoneticPr fontId="3"/>
  </si>
  <si>
    <t>給料</t>
    <rPh sb="0" eb="2">
      <t>キュウリョウ</t>
    </rPh>
    <phoneticPr fontId="3"/>
  </si>
  <si>
    <t>児童手当</t>
    <rPh sb="0" eb="4">
      <t>ジドウテアテ</t>
    </rPh>
    <phoneticPr fontId="3"/>
  </si>
  <si>
    <t>日用品</t>
    <rPh sb="0" eb="3">
      <t>ニチヨウヒン</t>
    </rPh>
    <phoneticPr fontId="3"/>
  </si>
  <si>
    <t>食費</t>
    <rPh sb="0" eb="2">
      <t>ショクヒ</t>
    </rPh>
    <phoneticPr fontId="3"/>
  </si>
  <si>
    <t>家賃</t>
    <rPh sb="0" eb="2">
      <t>ヤチン</t>
    </rPh>
    <phoneticPr fontId="3"/>
  </si>
  <si>
    <t>娯楽費</t>
    <rPh sb="0" eb="3">
      <t>ゴラクヒ</t>
    </rPh>
    <phoneticPr fontId="3"/>
  </si>
  <si>
    <t>電気代</t>
    <rPh sb="0" eb="3">
      <t>デンキダイ</t>
    </rPh>
    <phoneticPr fontId="3"/>
  </si>
  <si>
    <t>外食費</t>
    <rPh sb="0" eb="3">
      <t>ガイショクヒ</t>
    </rPh>
    <phoneticPr fontId="3"/>
  </si>
  <si>
    <t>教育費</t>
    <rPh sb="0" eb="3">
      <t>キョウイクヒ</t>
    </rPh>
    <phoneticPr fontId="3"/>
  </si>
  <si>
    <t>移動費</t>
    <rPh sb="0" eb="3">
      <t>イドウヒ</t>
    </rPh>
    <phoneticPr fontId="3"/>
  </si>
  <si>
    <t>衣服</t>
    <rPh sb="0" eb="2">
      <t>イフク</t>
    </rPh>
    <phoneticPr fontId="3"/>
  </si>
  <si>
    <t>通信費</t>
    <rPh sb="0" eb="3">
      <t>ツウシンヒ</t>
    </rPh>
    <phoneticPr fontId="3"/>
  </si>
  <si>
    <t>配当金</t>
    <rPh sb="0" eb="3">
      <t>ハイトウキン</t>
    </rPh>
    <phoneticPr fontId="3"/>
  </si>
  <si>
    <t>Dﾎｹﾝ</t>
  </si>
  <si>
    <t>Eｾｲﾒｲﾎｹﾝ</t>
  </si>
  <si>
    <t>ｽｲﾄﾞｳ</t>
  </si>
  <si>
    <t>ｶﾞｽ</t>
  </si>
  <si>
    <t>その他</t>
  </si>
  <si>
    <t>ｷｭｳﾖﾌﾘｺﾐ</t>
  </si>
  <si>
    <t>Cﾄﾞﾗｯｸﾞｽﾄｱ</t>
  </si>
  <si>
    <t>Aｽｰﾊﾟｰ</t>
  </si>
  <si>
    <t>ﾔﾁﾝｼﾊﾗｲ</t>
  </si>
  <si>
    <t>Bﾎｰﾑｾﾝﾀｰ</t>
  </si>
  <si>
    <t>ﾃﾞﾝﾘｮｸ</t>
  </si>
  <si>
    <t>行ラベル</t>
  </si>
  <si>
    <t>総計</t>
  </si>
  <si>
    <t>列ラベル</t>
  </si>
  <si>
    <t>支出</t>
  </si>
  <si>
    <t/>
  </si>
  <si>
    <t>収支</t>
    <rPh sb="0" eb="2">
      <t>シュウシ</t>
    </rPh>
    <phoneticPr fontId="2"/>
  </si>
  <si>
    <t>合計 / 収支</t>
  </si>
  <si>
    <t>年</t>
  </si>
  <si>
    <t>年</t>
    <rPh sb="0" eb="1">
      <t>ネン</t>
    </rPh>
    <phoneticPr fontId="2"/>
  </si>
  <si>
    <t>月</t>
  </si>
  <si>
    <t>月</t>
    <rPh sb="0" eb="1">
      <t>ツキ</t>
    </rPh>
    <phoneticPr fontId="2"/>
  </si>
  <si>
    <t>月初</t>
    <rPh sb="0" eb="2">
      <t>ツキハジ</t>
    </rPh>
    <phoneticPr fontId="2"/>
  </si>
  <si>
    <t>月末</t>
    <rPh sb="0" eb="2">
      <t>ゲツマツ</t>
    </rPh>
    <phoneticPr fontId="2"/>
  </si>
  <si>
    <t>集計結果</t>
    <rPh sb="0" eb="2">
      <t>シュウケイ</t>
    </rPh>
    <rPh sb="2" eb="4">
      <t>ケッカ</t>
    </rPh>
    <phoneticPr fontId="2"/>
  </si>
  <si>
    <t>支出</t>
    <rPh sb="0" eb="2">
      <t>シシュツ</t>
    </rPh>
    <phoneticPr fontId="2"/>
  </si>
  <si>
    <t>勘定科目</t>
    <rPh sb="0" eb="2">
      <t>カンジョウ</t>
    </rPh>
    <rPh sb="2" eb="4">
      <t>カモク</t>
    </rPh>
    <phoneticPr fontId="2"/>
  </si>
  <si>
    <t>収入</t>
    <phoneticPr fontId="2"/>
  </si>
  <si>
    <t>支出</t>
    <phoneticPr fontId="2"/>
  </si>
  <si>
    <t>列1</t>
  </si>
  <si>
    <t>(すべて)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</si>
</sst>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6" formatCode="&quot;¥&quot;#,##0;[Red]&quot;¥&quot;\-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00FF"/>
      <name val="游ゴシック"/>
      <family val="3"/>
      <charset val="128"/>
      <scheme val="minor"/>
    </font>
    <font>
      <sz val="12"/>
      <color rgb="FF0000FF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6" fontId="0" fillId="2" borderId="0" xfId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5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6" fontId="12" fillId="0" borderId="5" xfId="1" quotePrefix="1" applyFont="1" applyBorder="1">
      <alignment vertical="center"/>
    </xf>
    <xf numFmtId="6" fontId="11" fillId="7" borderId="5" xfId="1" applyFont="1" applyFill="1" applyBorder="1" applyAlignment="1">
      <alignment horizontal="right" vertical="center"/>
    </xf>
    <xf numFmtId="6" fontId="4" fillId="4" borderId="0" xfId="1" applyFont="1" applyFill="1" applyAlignment="1">
      <alignment horizontal="center" vertical="center"/>
    </xf>
    <xf numFmtId="6" fontId="5" fillId="4" borderId="0" xfId="1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6" fontId="4" fillId="7" borderId="7" xfId="1" applyFont="1" applyFill="1" applyBorder="1" applyAlignment="1">
      <alignment horizontal="center" vertical="center"/>
    </xf>
    <xf numFmtId="6" fontId="4" fillId="7" borderId="8" xfId="1" applyFont="1" applyFill="1" applyBorder="1" applyAlignment="1">
      <alignment horizontal="center" vertical="center"/>
    </xf>
    <xf numFmtId="6" fontId="4" fillId="7" borderId="9" xfId="1" applyFon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2">
    <cellStyle name="通貨" xfId="1" builtinId="7"/>
    <cellStyle name="標準" xfId="0" builtinId="0"/>
  </cellStyles>
  <dxfs count="55"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2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3"/>
        <charset val="128"/>
        <scheme val="minor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3"/>
        <charset val="128"/>
        <scheme val="minor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3"/>
        <charset val="128"/>
        <scheme val="minor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3"/>
        <charset val="128"/>
        <scheme val="minor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0000FF"/>
        <family val="3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</dxf>
    <dxf>
      <font>
        <color rgb="FF0000FF"/>
        <family val="3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</dxf>
    <dxf>
      <font>
        <color rgb="FF0000FF"/>
        <family val="3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3"/>
        <charset val="128"/>
        <scheme val="minor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FF"/>
        <name val="游ゴシック"/>
        <family val="3"/>
        <charset val="128"/>
        <scheme val="minor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numFmt numFmtId="19" formatCode="yyyy/m/d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</font>
      <border>
        <bottom style="double">
          <color auto="1"/>
        </bottom>
      </border>
    </dxf>
    <dxf>
      <border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テーブル スタイル 1" pivot="0" count="2" xr9:uid="{C4817481-E0F6-4D92-BA09-C199A2B476E2}">
      <tableStyleElement type="wholeTable" dxfId="54"/>
      <tableStyleElement type="headerRow" dxfId="53"/>
    </tableStyle>
  </tableStyles>
  <colors>
    <mruColors>
      <color rgb="FFFF99FF"/>
      <color rgb="FF66CCFF"/>
      <color rgb="FFFF7C80"/>
      <color rgb="FF00FF99"/>
      <color rgb="FFFFCCFF"/>
      <color rgb="FFCCECFF"/>
      <color rgb="FFCCFFCC"/>
      <color rgb="FF66FF99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[家計簿アプリ_マクロ無し.xlsx]ピボットテーブル!ピボットテーブル4</c:name>
    <c:fmtId val="0"/>
  </c:pivotSource>
  <c:chart>
    <c:autoTitleDeleted val="0"/>
    <c:pivotFmts>
      <c:pivotFmt>
        <c:idx val="0"/>
        <c:spPr>
          <a:solidFill>
            <a:srgbClr val="FF5050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3399FF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ピボットテーブル!$B$4:$B$5</c:f>
              <c:strCache>
                <c:ptCount val="1"/>
                <c:pt idx="0">
                  <c:v>支出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multiLvlStrRef>
              <c:f>ピボットテーブル!$A$6:$A$27</c:f>
              <c:multiLvlStrCache>
                <c:ptCount val="18"/>
                <c:lvl>
                  <c:pt idx="0">
                    <c:v>給料</c:v>
                  </c:pt>
                  <c:pt idx="1">
                    <c:v>児童手当</c:v>
                  </c:pt>
                  <c:pt idx="2">
                    <c:v>配当金</c:v>
                  </c:pt>
                  <c:pt idx="3">
                    <c:v>ガス代</c:v>
                  </c:pt>
                  <c:pt idx="4">
                    <c:v>サブスク</c:v>
                  </c:pt>
                  <c:pt idx="5">
                    <c:v>家賃</c:v>
                  </c:pt>
                  <c:pt idx="6">
                    <c:v>水道代</c:v>
                  </c:pt>
                  <c:pt idx="7">
                    <c:v>通信費</c:v>
                  </c:pt>
                  <c:pt idx="8">
                    <c:v>電気代</c:v>
                  </c:pt>
                  <c:pt idx="9">
                    <c:v>保険代</c:v>
                  </c:pt>
                  <c:pt idx="10">
                    <c:v>移動費</c:v>
                  </c:pt>
                  <c:pt idx="11">
                    <c:v>衣服</c:v>
                  </c:pt>
                  <c:pt idx="12">
                    <c:v>外食費</c:v>
                  </c:pt>
                  <c:pt idx="13">
                    <c:v>教育費</c:v>
                  </c:pt>
                  <c:pt idx="14">
                    <c:v>娯楽費</c:v>
                  </c:pt>
                  <c:pt idx="15">
                    <c:v>食費</c:v>
                  </c:pt>
                  <c:pt idx="16">
                    <c:v>特別出費</c:v>
                  </c:pt>
                  <c:pt idx="17">
                    <c:v>日用品</c:v>
                  </c:pt>
                </c:lvl>
                <c:lvl>
                  <c:pt idx="3">
                    <c:v>固定費</c:v>
                  </c:pt>
                  <c:pt idx="10">
                    <c:v>変動費</c:v>
                  </c:pt>
                </c:lvl>
              </c:multiLvlStrCache>
            </c:multiLvlStrRef>
          </c:cat>
          <c:val>
            <c:numRef>
              <c:f>ピボットテーブル!$B$6:$B$27</c:f>
              <c:numCache>
                <c:formatCode>General</c:formatCode>
                <c:ptCount val="18"/>
                <c:pt idx="3">
                  <c:v>-4000</c:v>
                </c:pt>
                <c:pt idx="4">
                  <c:v>-21400</c:v>
                </c:pt>
                <c:pt idx="5">
                  <c:v>-140000</c:v>
                </c:pt>
                <c:pt idx="6">
                  <c:v>-5000</c:v>
                </c:pt>
                <c:pt idx="7">
                  <c:v>-8000</c:v>
                </c:pt>
                <c:pt idx="8">
                  <c:v>-12500</c:v>
                </c:pt>
                <c:pt idx="9">
                  <c:v>-13000</c:v>
                </c:pt>
                <c:pt idx="10">
                  <c:v>-1600</c:v>
                </c:pt>
                <c:pt idx="11">
                  <c:v>-2000</c:v>
                </c:pt>
                <c:pt idx="12">
                  <c:v>-1500</c:v>
                </c:pt>
                <c:pt idx="13">
                  <c:v>-1200</c:v>
                </c:pt>
                <c:pt idx="14">
                  <c:v>-3000</c:v>
                </c:pt>
                <c:pt idx="15">
                  <c:v>-10900</c:v>
                </c:pt>
                <c:pt idx="16">
                  <c:v>-66000</c:v>
                </c:pt>
                <c:pt idx="17">
                  <c:v>-12400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C-4193-9E34-634D6559EF96}"/>
            </c:ext>
          </c:extLst>
        </c:ser>
        <c:ser>
          <c:idx val="1"/>
          <c:order val="1"/>
          <c:tx>
            <c:strRef>
              <c:f>ピボットテーブル!$C$4:$C$5</c:f>
              <c:strCache>
                <c:ptCount val="1"/>
                <c:pt idx="0">
                  <c:v>収入</c:v>
                </c:pt>
              </c:strCache>
            </c:strRef>
          </c:tx>
          <c:spPr>
            <a:solidFill>
              <a:srgbClr val="3399FF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multiLvlStrRef>
              <c:f>ピボットテーブル!$A$6:$A$27</c:f>
              <c:multiLvlStrCache>
                <c:ptCount val="18"/>
                <c:lvl>
                  <c:pt idx="0">
                    <c:v>給料</c:v>
                  </c:pt>
                  <c:pt idx="1">
                    <c:v>児童手当</c:v>
                  </c:pt>
                  <c:pt idx="2">
                    <c:v>配当金</c:v>
                  </c:pt>
                  <c:pt idx="3">
                    <c:v>ガス代</c:v>
                  </c:pt>
                  <c:pt idx="4">
                    <c:v>サブスク</c:v>
                  </c:pt>
                  <c:pt idx="5">
                    <c:v>家賃</c:v>
                  </c:pt>
                  <c:pt idx="6">
                    <c:v>水道代</c:v>
                  </c:pt>
                  <c:pt idx="7">
                    <c:v>通信費</c:v>
                  </c:pt>
                  <c:pt idx="8">
                    <c:v>電気代</c:v>
                  </c:pt>
                  <c:pt idx="9">
                    <c:v>保険代</c:v>
                  </c:pt>
                  <c:pt idx="10">
                    <c:v>移動費</c:v>
                  </c:pt>
                  <c:pt idx="11">
                    <c:v>衣服</c:v>
                  </c:pt>
                  <c:pt idx="12">
                    <c:v>外食費</c:v>
                  </c:pt>
                  <c:pt idx="13">
                    <c:v>教育費</c:v>
                  </c:pt>
                  <c:pt idx="14">
                    <c:v>娯楽費</c:v>
                  </c:pt>
                  <c:pt idx="15">
                    <c:v>食費</c:v>
                  </c:pt>
                  <c:pt idx="16">
                    <c:v>特別出費</c:v>
                  </c:pt>
                  <c:pt idx="17">
                    <c:v>日用品</c:v>
                  </c:pt>
                </c:lvl>
                <c:lvl>
                  <c:pt idx="3">
                    <c:v>固定費</c:v>
                  </c:pt>
                  <c:pt idx="10">
                    <c:v>変動費</c:v>
                  </c:pt>
                </c:lvl>
              </c:multiLvlStrCache>
            </c:multiLvlStrRef>
          </c:cat>
          <c:val>
            <c:numRef>
              <c:f>ピボットテーブル!$C$6:$C$27</c:f>
              <c:numCache>
                <c:formatCode>General</c:formatCode>
                <c:ptCount val="18"/>
                <c:pt idx="0">
                  <c:v>250000</c:v>
                </c:pt>
                <c:pt idx="1">
                  <c:v>30000</c:v>
                </c:pt>
                <c:pt idx="2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C-4193-9E34-634D6559E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763856320"/>
        <c:axId val="763853440"/>
      </c:barChart>
      <c:catAx>
        <c:axId val="7638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763853440"/>
        <c:crosses val="autoZero"/>
        <c:auto val="1"/>
        <c:lblAlgn val="ctr"/>
        <c:lblOffset val="100"/>
        <c:noMultiLvlLbl val="0"/>
      </c:catAx>
      <c:valAx>
        <c:axId val="763853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7638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/>
              <a:t>月の収支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FF99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9AC-480E-87AA-2EC10BA76668}"/>
              </c:ext>
            </c:extLst>
          </c:dPt>
          <c:dPt>
            <c:idx val="1"/>
            <c:invertIfNegative val="0"/>
            <c:bubble3D val="0"/>
            <c:spPr>
              <a:solidFill>
                <a:srgbClr val="FF7C8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9AC-480E-87AA-2EC10BA766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月別グラフ!$F$1:$F$2</c:f>
              <c:strCache>
                <c:ptCount val="2"/>
                <c:pt idx="0">
                  <c:v>収入</c:v>
                </c:pt>
                <c:pt idx="1">
                  <c:v>支出</c:v>
                </c:pt>
              </c:strCache>
            </c:strRef>
          </c:cat>
          <c:val>
            <c:numRef>
              <c:f>月別グラフ!$G$1:$G$2</c:f>
              <c:numCache>
                <c:formatCode>"¥"#,##0_);[Red]\("¥"#,##0\)</c:formatCode>
                <c:ptCount val="2"/>
                <c:pt idx="0">
                  <c:v>266300</c:v>
                </c:pt>
                <c:pt idx="1">
                  <c:v>198300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C-480E-87AA-2EC10BA76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3744360"/>
        <c:axId val="763745440"/>
      </c:barChart>
      <c:catAx>
        <c:axId val="76374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763745440"/>
        <c:crosses val="autoZero"/>
        <c:auto val="1"/>
        <c:lblAlgn val="ctr"/>
        <c:lblOffset val="100"/>
        <c:noMultiLvlLbl val="0"/>
      </c:catAx>
      <c:valAx>
        <c:axId val="7637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76374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altLang="en-US"/>
              <a:t>支出内の比較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66CCFF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C0-4761-AD98-68B190482B71}"/>
              </c:ext>
            </c:extLst>
          </c:dPt>
          <c:dPt>
            <c:idx val="1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C0-4761-AD98-68B190482B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月別グラフ!$H$1:$H$2</c:f>
              <c:strCache>
                <c:ptCount val="2"/>
                <c:pt idx="0">
                  <c:v>固定費</c:v>
                </c:pt>
                <c:pt idx="1">
                  <c:v>変動費</c:v>
                </c:pt>
              </c:strCache>
            </c:strRef>
          </c:cat>
          <c:val>
            <c:numRef>
              <c:f>月別グラフ!$I$1:$I$2</c:f>
              <c:numCache>
                <c:formatCode>"¥"#,##0_);[Red]\("¥"#,##0\)</c:formatCode>
                <c:ptCount val="2"/>
                <c:pt idx="0">
                  <c:v>133900</c:v>
                </c:pt>
                <c:pt idx="1">
                  <c:v>64400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C0-4761-AD98-68B190482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3744360"/>
        <c:axId val="763745440"/>
      </c:barChart>
      <c:catAx>
        <c:axId val="76374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763745440"/>
        <c:crosses val="autoZero"/>
        <c:auto val="1"/>
        <c:lblAlgn val="ctr"/>
        <c:lblOffset val="100"/>
        <c:noMultiLvlLbl val="0"/>
      </c:catAx>
      <c:valAx>
        <c:axId val="7637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76374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/>
              <a:t>支出内の割合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6CCFF"/>
            </a:solidFill>
          </c:spPr>
          <c:dPt>
            <c:idx val="0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0EED-49BE-818D-8FBFB50D1C43}"/>
              </c:ext>
            </c:extLst>
          </c:dPt>
          <c:dPt>
            <c:idx val="1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0EED-49BE-818D-8FBFB50D1C43}"/>
              </c:ext>
            </c:extLst>
          </c:dPt>
          <c:cat>
            <c:strRef>
              <c:f>月別グラフ!$H$1:$H$2</c:f>
              <c:strCache>
                <c:ptCount val="2"/>
                <c:pt idx="0">
                  <c:v>固定費</c:v>
                </c:pt>
                <c:pt idx="1">
                  <c:v>変動費</c:v>
                </c:pt>
              </c:strCache>
            </c:strRef>
          </c:cat>
          <c:val>
            <c:numRef>
              <c:f>月別グラフ!$I$1:$I$2</c:f>
              <c:numCache>
                <c:formatCode>"¥"#,##0_);[Red]\("¥"#,##0\)</c:formatCode>
                <c:ptCount val="2"/>
                <c:pt idx="0">
                  <c:v>133900</c:v>
                </c:pt>
                <c:pt idx="1">
                  <c:v>64400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D-49BE-818D-8FBFB50D1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99"/>
            </a:solidFill>
            <a:ln>
              <a:noFill/>
            </a:ln>
            <a:effectLst/>
          </c:spPr>
          <c:invertIfNegative val="1"/>
          <c:cat>
            <c:strRef>
              <c:f>月別グラフ!$A$5:$A$28</c:f>
              <c:strCache>
                <c:ptCount val="24"/>
                <c:pt idx="0">
                  <c:v>給料</c:v>
                </c:pt>
                <c:pt idx="1">
                  <c:v>ボーナス</c:v>
                </c:pt>
                <c:pt idx="2">
                  <c:v>家賃補助</c:v>
                </c:pt>
                <c:pt idx="3">
                  <c:v>児童手当</c:v>
                </c:pt>
                <c:pt idx="4">
                  <c:v>配当金</c:v>
                </c:pt>
                <c:pt idx="5">
                  <c:v>特別収入</c:v>
                </c:pt>
                <c:pt idx="6">
                  <c:v>家賃</c:v>
                </c:pt>
                <c:pt idx="7">
                  <c:v>電気代</c:v>
                </c:pt>
                <c:pt idx="8">
                  <c:v>ガス代</c:v>
                </c:pt>
                <c:pt idx="9">
                  <c:v>水道代</c:v>
                </c:pt>
                <c:pt idx="10">
                  <c:v>通信費</c:v>
                </c:pt>
                <c:pt idx="11">
                  <c:v>保険代</c:v>
                </c:pt>
                <c:pt idx="12">
                  <c:v>サブスク</c:v>
                </c:pt>
                <c:pt idx="13">
                  <c:v>税金（固定資産、自動車）</c:v>
                </c:pt>
                <c:pt idx="14">
                  <c:v>食費</c:v>
                </c:pt>
                <c:pt idx="15">
                  <c:v>日用品</c:v>
                </c:pt>
                <c:pt idx="16">
                  <c:v>衣服</c:v>
                </c:pt>
                <c:pt idx="17">
                  <c:v>教育費</c:v>
                </c:pt>
                <c:pt idx="18">
                  <c:v>外食費</c:v>
                </c:pt>
                <c:pt idx="19">
                  <c:v>移動費</c:v>
                </c:pt>
                <c:pt idx="20">
                  <c:v>旅費</c:v>
                </c:pt>
                <c:pt idx="21">
                  <c:v>娯楽費</c:v>
                </c:pt>
                <c:pt idx="22">
                  <c:v>医療費</c:v>
                </c:pt>
                <c:pt idx="23">
                  <c:v>特別出費</c:v>
                </c:pt>
              </c:strCache>
            </c:strRef>
          </c:cat>
          <c:val>
            <c:numRef>
              <c:f>月別グラフ!$E$5:$E$28</c:f>
              <c:numCache>
                <c:formatCode>"¥"#,##0_);[Red]\("¥"#,##0\)</c:formatCode>
                <c:ptCount val="24"/>
                <c:pt idx="0">
                  <c:v>250000</c:v>
                </c:pt>
                <c:pt idx="1">
                  <c:v>0</c:v>
                </c:pt>
                <c:pt idx="2">
                  <c:v>0</c:v>
                </c:pt>
                <c:pt idx="3">
                  <c:v>15000</c:v>
                </c:pt>
                <c:pt idx="4">
                  <c:v>1300</c:v>
                </c:pt>
                <c:pt idx="5">
                  <c:v>0</c:v>
                </c:pt>
                <c:pt idx="6">
                  <c:v>-70000</c:v>
                </c:pt>
                <c:pt idx="7">
                  <c:v>-12500</c:v>
                </c:pt>
                <c:pt idx="8">
                  <c:v>-4000</c:v>
                </c:pt>
                <c:pt idx="9">
                  <c:v>-5000</c:v>
                </c:pt>
                <c:pt idx="10">
                  <c:v>-8000</c:v>
                </c:pt>
                <c:pt idx="11">
                  <c:v>-13000</c:v>
                </c:pt>
                <c:pt idx="12">
                  <c:v>-21400</c:v>
                </c:pt>
                <c:pt idx="13">
                  <c:v>0</c:v>
                </c:pt>
                <c:pt idx="14">
                  <c:v>-8200</c:v>
                </c:pt>
                <c:pt idx="15">
                  <c:v>-8900</c:v>
                </c:pt>
                <c:pt idx="16">
                  <c:v>-2000</c:v>
                </c:pt>
                <c:pt idx="17">
                  <c:v>-1200</c:v>
                </c:pt>
                <c:pt idx="18">
                  <c:v>-1500</c:v>
                </c:pt>
                <c:pt idx="19">
                  <c:v>-1600</c:v>
                </c:pt>
                <c:pt idx="20">
                  <c:v>0</c:v>
                </c:pt>
                <c:pt idx="21">
                  <c:v>-3000</c:v>
                </c:pt>
                <c:pt idx="22">
                  <c:v>0</c:v>
                </c:pt>
                <c:pt idx="23">
                  <c:v>-38000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7C8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4-14BE-4B9B-9A54-DA7186C6A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63744360"/>
        <c:axId val="763745440"/>
      </c:barChart>
      <c:catAx>
        <c:axId val="76374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763745440"/>
        <c:crosses val="autoZero"/>
        <c:auto val="1"/>
        <c:lblAlgn val="ctr"/>
        <c:lblOffset val="100"/>
        <c:noMultiLvlLbl val="0"/>
      </c:catAx>
      <c:valAx>
        <c:axId val="7637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76374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58173675635049"/>
          <c:y val="0.23829378260580109"/>
          <c:w val="0.56844309285778294"/>
          <c:h val="0.550396900155955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74-4F86-A4EF-36E488411A19}"/>
              </c:ext>
            </c:extLst>
          </c:dPt>
          <c:dPt>
            <c:idx val="1"/>
            <c:bubble3D val="0"/>
            <c:spPr>
              <a:solidFill>
                <a:schemeClr val="accent2">
                  <a:shade val="4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74-4F86-A4EF-36E488411A19}"/>
              </c:ext>
            </c:extLst>
          </c:dPt>
          <c:dPt>
            <c:idx val="2"/>
            <c:bubble3D val="0"/>
            <c:spPr>
              <a:solidFill>
                <a:schemeClr val="accent2">
                  <a:shade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74-4F86-A4EF-36E488411A19}"/>
              </c:ext>
            </c:extLst>
          </c:dPt>
          <c:dPt>
            <c:idx val="3"/>
            <c:bubble3D val="0"/>
            <c:spPr>
              <a:solidFill>
                <a:schemeClr val="accent2">
                  <a:shade val="5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C74-4F86-A4EF-36E488411A19}"/>
              </c:ext>
            </c:extLst>
          </c:dPt>
          <c:dPt>
            <c:idx val="4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C74-4F86-A4EF-36E488411A19}"/>
              </c:ext>
            </c:extLst>
          </c:dPt>
          <c:dPt>
            <c:idx val="5"/>
            <c:bubble3D val="0"/>
            <c:spPr>
              <a:solidFill>
                <a:schemeClr val="accent2">
                  <a:shade val="6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C74-4F86-A4EF-36E488411A19}"/>
              </c:ext>
            </c:extLst>
          </c:dPt>
          <c:dPt>
            <c:idx val="6"/>
            <c:bubble3D val="0"/>
            <c:spPr>
              <a:solidFill>
                <a:schemeClr val="accent2">
                  <a:shade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C74-4F86-A4EF-36E488411A19}"/>
              </c:ext>
            </c:extLst>
          </c:dPt>
          <c:dPt>
            <c:idx val="7"/>
            <c:bubble3D val="0"/>
            <c:spPr>
              <a:solidFill>
                <a:schemeClr val="accent2">
                  <a:shade val="7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C74-4F86-A4EF-36E488411A19}"/>
              </c:ext>
            </c:extLst>
          </c:dPt>
          <c:dPt>
            <c:idx val="8"/>
            <c:bubble3D val="0"/>
            <c:spPr>
              <a:solidFill>
                <a:schemeClr val="accent2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C74-4F86-A4EF-36E488411A19}"/>
              </c:ext>
            </c:extLst>
          </c:dPt>
          <c:dPt>
            <c:idx val="9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C74-4F86-A4EF-36E488411A19}"/>
              </c:ext>
            </c:extLst>
          </c:dPt>
          <c:dPt>
            <c:idx val="10"/>
            <c:bubble3D val="0"/>
            <c:spPr>
              <a:solidFill>
                <a:schemeClr val="accent2">
                  <a:shade val="9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C74-4F86-A4EF-36E488411A19}"/>
              </c:ext>
            </c:extLst>
          </c:dPt>
          <c:dPt>
            <c:idx val="11"/>
            <c:bubble3D val="0"/>
            <c:spPr>
              <a:solidFill>
                <a:schemeClr val="accent2">
                  <a:shade val="9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C74-4F86-A4EF-36E488411A19}"/>
              </c:ext>
            </c:extLst>
          </c:dPt>
          <c:dPt>
            <c:idx val="12"/>
            <c:bubble3D val="0"/>
            <c:spPr>
              <a:solidFill>
                <a:schemeClr val="accent2">
                  <a:tint val="9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C74-4F86-A4EF-36E488411A19}"/>
              </c:ext>
            </c:extLst>
          </c:dPt>
          <c:dPt>
            <c:idx val="13"/>
            <c:bubble3D val="0"/>
            <c:spPr>
              <a:solidFill>
                <a:schemeClr val="accent2">
                  <a:tint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C74-4F86-A4EF-36E488411A19}"/>
              </c:ext>
            </c:extLst>
          </c:dPt>
          <c:dPt>
            <c:idx val="14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C74-4F86-A4EF-36E488411A19}"/>
              </c:ext>
            </c:extLst>
          </c:dPt>
          <c:dPt>
            <c:idx val="15"/>
            <c:bubble3D val="0"/>
            <c:spPr>
              <a:solidFill>
                <a:schemeClr val="accent2">
                  <a:tint val="8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C74-4F86-A4EF-36E488411A19}"/>
              </c:ext>
            </c:extLst>
          </c:dPt>
          <c:dPt>
            <c:idx val="16"/>
            <c:bubble3D val="0"/>
            <c:spPr>
              <a:solidFill>
                <a:schemeClr val="accent2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C74-4F86-A4EF-36E488411A19}"/>
              </c:ext>
            </c:extLst>
          </c:dPt>
          <c:dPt>
            <c:idx val="17"/>
            <c:bubble3D val="0"/>
            <c:spPr>
              <a:solidFill>
                <a:schemeClr val="accent2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5C74-4F86-A4EF-36E488411A19}"/>
              </c:ext>
            </c:extLst>
          </c:dPt>
          <c:dPt>
            <c:idx val="18"/>
            <c:bubble3D val="0"/>
            <c:spPr>
              <a:solidFill>
                <a:schemeClr val="accent2">
                  <a:tint val="6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C74-4F86-A4EF-36E488411A19}"/>
              </c:ext>
            </c:extLst>
          </c:dPt>
          <c:dPt>
            <c:idx val="19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5C74-4F86-A4EF-36E488411A19}"/>
              </c:ext>
            </c:extLst>
          </c:dPt>
          <c:dPt>
            <c:idx val="20"/>
            <c:bubble3D val="0"/>
            <c:spPr>
              <a:solidFill>
                <a:schemeClr val="accent2">
                  <a:tint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C74-4F86-A4EF-36E488411A19}"/>
              </c:ext>
            </c:extLst>
          </c:dPt>
          <c:dPt>
            <c:idx val="21"/>
            <c:bubble3D val="0"/>
            <c:spPr>
              <a:solidFill>
                <a:schemeClr val="accent2">
                  <a:tint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C74-4F86-A4EF-36E488411A19}"/>
              </c:ext>
            </c:extLst>
          </c:dPt>
          <c:dPt>
            <c:idx val="22"/>
            <c:bubble3D val="0"/>
            <c:spPr>
              <a:solidFill>
                <a:schemeClr val="accent2">
                  <a:tint val="4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C74-4F86-A4EF-36E488411A19}"/>
              </c:ext>
            </c:extLst>
          </c:dPt>
          <c:dPt>
            <c:idx val="23"/>
            <c:bubble3D val="0"/>
            <c:spPr>
              <a:solidFill>
                <a:schemeClr val="accent2">
                  <a:tint val="3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C74-4F86-A4EF-36E488411A1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2460103100136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C74-4F86-A4EF-36E488411A1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72952580886427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C74-4F86-A4EF-36E488411A19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66395353727826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C74-4F86-A4EF-36E488411A19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18034660517476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C74-4F86-A4EF-36E488411A19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2460103100136"/>
                      <c:h val="0.12142850060413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C74-4F86-A4EF-36E488411A19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66395353727826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C74-4F86-A4EF-36E488411A19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2460103100136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C74-4F86-A4EF-36E488411A19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4427728413981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C74-4F86-A4EF-36E488411A19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057387166794362E-2"/>
                      <c:h val="0.12142850060413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C74-4F86-A4EF-36E488411A19}"/>
                </c:ext>
              </c:extLst>
            </c:dLbl>
            <c:dLbl>
              <c:idx val="9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2460103100136"/>
                      <c:h val="0.12142850060413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5C74-4F86-A4EF-36E488411A19}"/>
                </c:ext>
              </c:extLst>
            </c:dLbl>
            <c:dLbl>
              <c:idx val="10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2460103100136"/>
                      <c:h val="0.12142850060413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C74-4F86-A4EF-36E488411A19}"/>
                </c:ext>
              </c:extLst>
            </c:dLbl>
            <c:dLbl>
              <c:idx val="11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4427728413981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5C74-4F86-A4EF-36E488411A19}"/>
                </c:ext>
              </c:extLst>
            </c:dLbl>
            <c:dLbl>
              <c:idx val="12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76231194465728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5C74-4F86-A4EF-36E488411A19}"/>
                </c:ext>
              </c:extLst>
            </c:dLbl>
            <c:dLbl>
              <c:idx val="13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40984955572582"/>
                      <c:h val="0.283333168076309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5C74-4F86-A4EF-36E488411A19}"/>
                </c:ext>
              </c:extLst>
            </c:dLbl>
            <c:dLbl>
              <c:idx val="14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50820796310485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C74-4F86-A4EF-36E488411A19}"/>
                </c:ext>
              </c:extLst>
            </c:dLbl>
            <c:dLbl>
              <c:idx val="15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4427728413981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5C74-4F86-A4EF-36E488411A19}"/>
                </c:ext>
              </c:extLst>
            </c:dLbl>
            <c:dLbl>
              <c:idx val="16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704924777862908E-2"/>
                      <c:h val="0.12142850060413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5C74-4F86-A4EF-36E488411A19}"/>
                </c:ext>
              </c:extLst>
            </c:dLbl>
            <c:dLbl>
              <c:idx val="17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4427728413981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5C74-4F86-A4EF-36E488411A19}"/>
                </c:ext>
              </c:extLst>
            </c:dLbl>
            <c:dLbl>
              <c:idx val="18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4427728413981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5C74-4F86-A4EF-36E488411A19}"/>
                </c:ext>
              </c:extLst>
            </c:dLbl>
            <c:dLbl>
              <c:idx val="19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4427728413981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5C74-4F86-A4EF-36E488411A19}"/>
                </c:ext>
              </c:extLst>
            </c:dLbl>
            <c:dLbl>
              <c:idx val="20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188531709966414E-2"/>
                      <c:h val="0.12142850060413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5C74-4F86-A4EF-36E488411A19}"/>
                </c:ext>
              </c:extLst>
            </c:dLbl>
            <c:dLbl>
              <c:idx val="21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2460103100136"/>
                      <c:h val="0.12142850060413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5C74-4F86-A4EF-36E488411A19}"/>
                </c:ext>
              </c:extLst>
            </c:dLbl>
            <c:dLbl>
              <c:idx val="22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2460103100136"/>
                      <c:h val="0.12142850060413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5C74-4F86-A4EF-36E488411A19}"/>
                </c:ext>
              </c:extLst>
            </c:dLbl>
            <c:dLbl>
              <c:idx val="23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66395353727826"/>
                      <c:h val="6.7460278113406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5C74-4F86-A4EF-36E488411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0" anchor="ctr" anchorCtr="1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月別グラフ!$A$5:$A$28</c:f>
              <c:strCache>
                <c:ptCount val="24"/>
                <c:pt idx="0">
                  <c:v>給料</c:v>
                </c:pt>
                <c:pt idx="1">
                  <c:v>ボーナス</c:v>
                </c:pt>
                <c:pt idx="2">
                  <c:v>家賃補助</c:v>
                </c:pt>
                <c:pt idx="3">
                  <c:v>児童手当</c:v>
                </c:pt>
                <c:pt idx="4">
                  <c:v>配当金</c:v>
                </c:pt>
                <c:pt idx="5">
                  <c:v>特別収入</c:v>
                </c:pt>
                <c:pt idx="6">
                  <c:v>家賃</c:v>
                </c:pt>
                <c:pt idx="7">
                  <c:v>電気代</c:v>
                </c:pt>
                <c:pt idx="8">
                  <c:v>ガス代</c:v>
                </c:pt>
                <c:pt idx="9">
                  <c:v>水道代</c:v>
                </c:pt>
                <c:pt idx="10">
                  <c:v>通信費</c:v>
                </c:pt>
                <c:pt idx="11">
                  <c:v>保険代</c:v>
                </c:pt>
                <c:pt idx="12">
                  <c:v>サブスク</c:v>
                </c:pt>
                <c:pt idx="13">
                  <c:v>税金（固定資産、自動車）</c:v>
                </c:pt>
                <c:pt idx="14">
                  <c:v>食費</c:v>
                </c:pt>
                <c:pt idx="15">
                  <c:v>日用品</c:v>
                </c:pt>
                <c:pt idx="16">
                  <c:v>衣服</c:v>
                </c:pt>
                <c:pt idx="17">
                  <c:v>教育費</c:v>
                </c:pt>
                <c:pt idx="18">
                  <c:v>外食費</c:v>
                </c:pt>
                <c:pt idx="19">
                  <c:v>移動費</c:v>
                </c:pt>
                <c:pt idx="20">
                  <c:v>旅費</c:v>
                </c:pt>
                <c:pt idx="21">
                  <c:v>娯楽費</c:v>
                </c:pt>
                <c:pt idx="22">
                  <c:v>医療費</c:v>
                </c:pt>
                <c:pt idx="23">
                  <c:v>特別出費</c:v>
                </c:pt>
              </c:strCache>
            </c:strRef>
          </c:cat>
          <c:val>
            <c:numRef>
              <c:f>月別グラフ!$E$5:$E$28</c:f>
              <c:numCache>
                <c:formatCode>"¥"#,##0_);[Red]\("¥"#,##0\)</c:formatCode>
                <c:ptCount val="24"/>
                <c:pt idx="0">
                  <c:v>250000</c:v>
                </c:pt>
                <c:pt idx="1">
                  <c:v>0</c:v>
                </c:pt>
                <c:pt idx="2">
                  <c:v>0</c:v>
                </c:pt>
                <c:pt idx="3">
                  <c:v>15000</c:v>
                </c:pt>
                <c:pt idx="4">
                  <c:v>1300</c:v>
                </c:pt>
                <c:pt idx="5">
                  <c:v>0</c:v>
                </c:pt>
                <c:pt idx="6">
                  <c:v>-70000</c:v>
                </c:pt>
                <c:pt idx="7">
                  <c:v>-12500</c:v>
                </c:pt>
                <c:pt idx="8">
                  <c:v>-4000</c:v>
                </c:pt>
                <c:pt idx="9">
                  <c:v>-5000</c:v>
                </c:pt>
                <c:pt idx="10">
                  <c:v>-8000</c:v>
                </c:pt>
                <c:pt idx="11">
                  <c:v>-13000</c:v>
                </c:pt>
                <c:pt idx="12">
                  <c:v>-21400</c:v>
                </c:pt>
                <c:pt idx="13">
                  <c:v>0</c:v>
                </c:pt>
                <c:pt idx="14">
                  <c:v>-8200</c:v>
                </c:pt>
                <c:pt idx="15">
                  <c:v>-8900</c:v>
                </c:pt>
                <c:pt idx="16">
                  <c:v>-2000</c:v>
                </c:pt>
                <c:pt idx="17">
                  <c:v>-1200</c:v>
                </c:pt>
                <c:pt idx="18">
                  <c:v>-1500</c:v>
                </c:pt>
                <c:pt idx="19">
                  <c:v>-1600</c:v>
                </c:pt>
                <c:pt idx="20">
                  <c:v>0</c:v>
                </c:pt>
                <c:pt idx="21">
                  <c:v>-3000</c:v>
                </c:pt>
                <c:pt idx="22">
                  <c:v>0</c:v>
                </c:pt>
                <c:pt idx="23">
                  <c:v>-38000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74-4F86-A4EF-36E488411A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年別の収支のバランス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年別グラフ!$D$5</c:f>
              <c:strCache>
                <c:ptCount val="1"/>
                <c:pt idx="0">
                  <c:v>収入</c:v>
                </c:pt>
              </c:strCache>
            </c:strRef>
          </c:tx>
          <c:spPr>
            <a:solidFill>
              <a:srgbClr val="00FF99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年別グラフ!$D$6:$D$23</c:f>
              <c:numCache>
                <c:formatCode>"¥"#,##0_);[Red]\("¥"#,##0\)</c:formatCode>
                <c:ptCount val="18"/>
                <c:pt idx="0">
                  <c:v>281300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1-4F62-80C6-8E1E442A9F96}"/>
            </c:ext>
          </c:extLst>
        </c:ser>
        <c:ser>
          <c:idx val="2"/>
          <c:order val="1"/>
          <c:tx>
            <c:strRef>
              <c:f>年別グラフ!$E$5</c:f>
              <c:strCache>
                <c:ptCount val="1"/>
                <c:pt idx="0">
                  <c:v>支出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年別グラフ!$E$6:$E$23</c:f>
              <c:numCache>
                <c:formatCode>"¥"#,##0_);[Red]\("¥"#,##0\)</c:formatCode>
                <c:ptCount val="18"/>
                <c:pt idx="0">
                  <c:v>302500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1-4F62-80C6-8E1E442A9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3868560"/>
        <c:axId val="763870000"/>
      </c:barChart>
      <c:catAx>
        <c:axId val="76386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70000"/>
        <c:crosses val="autoZero"/>
        <c:auto val="1"/>
        <c:lblAlgn val="ctr"/>
        <c:lblOffset val="100"/>
        <c:noMultiLvlLbl val="0"/>
      </c:catAx>
      <c:valAx>
        <c:axId val="7638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6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年別の固定費</a:t>
            </a:r>
            <a:r>
              <a:rPr lang="en-US" altLang="ja-JP"/>
              <a:t>/</a:t>
            </a:r>
            <a:r>
              <a:rPr lang="ja-JP" altLang="en-US"/>
              <a:t>変動費のバランス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年別グラフ!$F$5</c:f>
              <c:strCache>
                <c:ptCount val="1"/>
                <c:pt idx="0">
                  <c:v>固定費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年別グラフ!$F$6:$F$23</c:f>
              <c:numCache>
                <c:formatCode>"¥"#,##0_);[Red]\("¥"#,##0\)</c:formatCode>
                <c:ptCount val="18"/>
                <c:pt idx="0">
                  <c:v>203900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B-4783-8CDD-DAFEA392EEF9}"/>
            </c:ext>
          </c:extLst>
        </c:ser>
        <c:ser>
          <c:idx val="2"/>
          <c:order val="1"/>
          <c:tx>
            <c:strRef>
              <c:f>年別グラフ!$G$5</c:f>
              <c:strCache>
                <c:ptCount val="1"/>
                <c:pt idx="0">
                  <c:v>変動費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年別グラフ!$G$6:$G$23</c:f>
              <c:numCache>
                <c:formatCode>"¥"#,##0_);[Red]\("¥"#,##0\)</c:formatCode>
                <c:ptCount val="18"/>
                <c:pt idx="0">
                  <c:v>98600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B-4783-8CDD-DAFEA392E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3868560"/>
        <c:axId val="763870000"/>
      </c:barChart>
      <c:catAx>
        <c:axId val="76386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70000"/>
        <c:crosses val="autoZero"/>
        <c:auto val="1"/>
        <c:lblAlgn val="ctr"/>
        <c:lblOffset val="100"/>
        <c:noMultiLvlLbl val="0"/>
      </c:catAx>
      <c:valAx>
        <c:axId val="7638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6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年別の固定費</a:t>
            </a:r>
            <a:r>
              <a:rPr lang="en-US" altLang="ja-JP"/>
              <a:t>/</a:t>
            </a:r>
            <a:r>
              <a:rPr lang="ja-JP" altLang="en-US"/>
              <a:t>変動費のバランス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年別グラフ!$N$5</c:f>
              <c:strCache>
                <c:ptCount val="1"/>
                <c:pt idx="0">
                  <c:v>家賃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年別グラフ!$N$6:$N$23</c:f>
              <c:numCache>
                <c:formatCode>"¥"#,##0_);[Red]\("¥"#,##0\)</c:formatCode>
                <c:ptCount val="18"/>
                <c:pt idx="0">
                  <c:v>140000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A-45E7-8CF6-20DF8EB467C8}"/>
            </c:ext>
          </c:extLst>
        </c:ser>
        <c:ser>
          <c:idx val="2"/>
          <c:order val="1"/>
          <c:tx>
            <c:strRef>
              <c:f>年別グラフ!$O$5</c:f>
              <c:strCache>
                <c:ptCount val="1"/>
                <c:pt idx="0">
                  <c:v>電気代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年別グラフ!$O$6:$O$23</c:f>
              <c:numCache>
                <c:formatCode>"¥"#,##0_);[Red]\("¥"#,##0\)</c:formatCode>
                <c:ptCount val="18"/>
                <c:pt idx="0">
                  <c:v>12500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A-45E7-8CF6-20DF8EB467C8}"/>
            </c:ext>
          </c:extLst>
        </c:ser>
        <c:ser>
          <c:idx val="0"/>
          <c:order val="2"/>
          <c:tx>
            <c:strRef>
              <c:f>年別グラフ!$P$5</c:f>
              <c:strCache>
                <c:ptCount val="1"/>
                <c:pt idx="0">
                  <c:v>ガス代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年別グラフ!$P$6:$P$23</c:f>
              <c:numCache>
                <c:formatCode>"¥"#,##0_);[Red]\("¥"#,##0\)</c:formatCode>
                <c:ptCount val="18"/>
                <c:pt idx="0">
                  <c:v>4000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1A-45E7-8CF6-20DF8EB467C8}"/>
            </c:ext>
          </c:extLst>
        </c:ser>
        <c:ser>
          <c:idx val="3"/>
          <c:order val="3"/>
          <c:tx>
            <c:strRef>
              <c:f>年別グラフ!$Q$5</c:f>
              <c:strCache>
                <c:ptCount val="1"/>
                <c:pt idx="0">
                  <c:v>水道代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年別グラフ!$Q$6:$Q$23</c:f>
              <c:numCache>
                <c:formatCode>"¥"#,##0_);[Red]\("¥"#,##0\)</c:formatCode>
                <c:ptCount val="18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A-45E7-8CF6-20DF8EB467C8}"/>
            </c:ext>
          </c:extLst>
        </c:ser>
        <c:ser>
          <c:idx val="4"/>
          <c:order val="4"/>
          <c:tx>
            <c:strRef>
              <c:f>年別グラフ!$R$5</c:f>
              <c:strCache>
                <c:ptCount val="1"/>
                <c:pt idx="0">
                  <c:v>通信費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年別グラフ!$R$6:$R$23</c:f>
              <c:numCache>
                <c:formatCode>"¥"#,##0_);[Red]\("¥"#,##0\)</c:formatCode>
                <c:ptCount val="18"/>
                <c:pt idx="0">
                  <c:v>8000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A-45E7-8CF6-20DF8EB467C8}"/>
            </c:ext>
          </c:extLst>
        </c:ser>
        <c:ser>
          <c:idx val="5"/>
          <c:order val="5"/>
          <c:tx>
            <c:strRef>
              <c:f>年別グラフ!$S$5</c:f>
              <c:strCache>
                <c:ptCount val="1"/>
                <c:pt idx="0">
                  <c:v>保険代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年別グラフ!$S$6:$S$23</c:f>
              <c:numCache>
                <c:formatCode>"¥"#,##0_);[Red]\("¥"#,##0\)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1A-45E7-8CF6-20DF8EB467C8}"/>
            </c:ext>
          </c:extLst>
        </c:ser>
        <c:ser>
          <c:idx val="6"/>
          <c:order val="6"/>
          <c:tx>
            <c:strRef>
              <c:f>年別グラフ!$T$5</c:f>
              <c:strCache>
                <c:ptCount val="1"/>
                <c:pt idx="0">
                  <c:v>サブスク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年別グラフ!$T$6:$T$23</c:f>
              <c:numCache>
                <c:formatCode>"¥"#,##0_);[Red]\("¥"#,##0\)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1A-45E7-8CF6-20DF8EB467C8}"/>
            </c:ext>
          </c:extLst>
        </c:ser>
        <c:ser>
          <c:idx val="7"/>
          <c:order val="7"/>
          <c:tx>
            <c:strRef>
              <c:f>年別グラフ!$U$5</c:f>
              <c:strCache>
                <c:ptCount val="1"/>
                <c:pt idx="0">
                  <c:v>税金（固定資産、自動車）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年別グラフ!$U$6:$U$23</c:f>
              <c:numCache>
                <c:formatCode>"¥"#,##0_);[Red]\("¥"#,##0\)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1A-45E7-8CF6-20DF8EB467C8}"/>
            </c:ext>
          </c:extLst>
        </c:ser>
        <c:ser>
          <c:idx val="8"/>
          <c:order val="8"/>
          <c:tx>
            <c:strRef>
              <c:f>年別グラフ!$V$5</c:f>
              <c:strCache>
                <c:ptCount val="1"/>
                <c:pt idx="0">
                  <c:v>食費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年別グラフ!$V$6:$V$23</c:f>
              <c:numCache>
                <c:formatCode>"¥"#,##0_);[Red]\("¥"#,##0\)</c:formatCode>
                <c:ptCount val="18"/>
                <c:pt idx="0">
                  <c:v>10900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1A-45E7-8CF6-20DF8EB467C8}"/>
            </c:ext>
          </c:extLst>
        </c:ser>
        <c:ser>
          <c:idx val="9"/>
          <c:order val="9"/>
          <c:tx>
            <c:strRef>
              <c:f>年別グラフ!$W$5</c:f>
              <c:strCache>
                <c:ptCount val="1"/>
                <c:pt idx="0">
                  <c:v>日用品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年別グラフ!$W$6:$W$23</c:f>
              <c:numCache>
                <c:formatCode>"¥"#,##0_);[Red]\("¥"#,##0\)</c:formatCode>
                <c:ptCount val="18"/>
                <c:pt idx="0">
                  <c:v>12400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1A-45E7-8CF6-20DF8EB467C8}"/>
            </c:ext>
          </c:extLst>
        </c:ser>
        <c:ser>
          <c:idx val="10"/>
          <c:order val="10"/>
          <c:tx>
            <c:strRef>
              <c:f>年別グラフ!$X$5</c:f>
              <c:strCache>
                <c:ptCount val="1"/>
                <c:pt idx="0">
                  <c:v>衣服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年別グラフ!$X$6:$X$23</c:f>
              <c:numCache>
                <c:formatCode>"¥"#,##0_);[Red]\("¥"#,##0\)</c:formatCode>
                <c:ptCount val="18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1A-45E7-8CF6-20DF8EB467C8}"/>
            </c:ext>
          </c:extLst>
        </c:ser>
        <c:ser>
          <c:idx val="11"/>
          <c:order val="11"/>
          <c:tx>
            <c:strRef>
              <c:f>年別グラフ!$Y$5</c:f>
              <c:strCache>
                <c:ptCount val="1"/>
                <c:pt idx="0">
                  <c:v>教育費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年別グラフ!$Y$6:$Y$23</c:f>
              <c:numCache>
                <c:formatCode>"¥"#,##0_);[Red]\("¥"#,##0\)</c:formatCode>
                <c:ptCount val="18"/>
                <c:pt idx="0">
                  <c:v>1200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1A-45E7-8CF6-20DF8EB467C8}"/>
            </c:ext>
          </c:extLst>
        </c:ser>
        <c:ser>
          <c:idx val="12"/>
          <c:order val="12"/>
          <c:tx>
            <c:strRef>
              <c:f>年別グラフ!$Z$5</c:f>
              <c:strCache>
                <c:ptCount val="1"/>
                <c:pt idx="0">
                  <c:v>外食費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年別グラフ!$Z$6:$Z$23</c:f>
              <c:numCache>
                <c:formatCode>"¥"#,##0_);[Red]\("¥"#,##0\)</c:formatCode>
                <c:ptCount val="18"/>
                <c:pt idx="0">
                  <c:v>1500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1A-45E7-8CF6-20DF8EB467C8}"/>
            </c:ext>
          </c:extLst>
        </c:ser>
        <c:ser>
          <c:idx val="13"/>
          <c:order val="13"/>
          <c:tx>
            <c:strRef>
              <c:f>年別グラフ!$AA$5</c:f>
              <c:strCache>
                <c:ptCount val="1"/>
                <c:pt idx="0">
                  <c:v>移動費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年別グラフ!$AA$6:$AA$23</c:f>
              <c:numCache>
                <c:formatCode>"¥"#,##0_);[Red]\("¥"#,##0\)</c:formatCode>
                <c:ptCount val="18"/>
                <c:pt idx="0">
                  <c:v>1600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1A-45E7-8CF6-20DF8EB467C8}"/>
            </c:ext>
          </c:extLst>
        </c:ser>
        <c:ser>
          <c:idx val="14"/>
          <c:order val="14"/>
          <c:tx>
            <c:strRef>
              <c:f>年別グラフ!$AB$5</c:f>
              <c:strCache>
                <c:ptCount val="1"/>
                <c:pt idx="0">
                  <c:v>旅費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年別グラフ!$AB$6:$AB$23</c:f>
              <c:numCache>
                <c:formatCode>"¥"#,##0_);[Red]\("¥"#,##0\)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1A-45E7-8CF6-20DF8EB467C8}"/>
            </c:ext>
          </c:extLst>
        </c:ser>
        <c:ser>
          <c:idx val="15"/>
          <c:order val="15"/>
          <c:tx>
            <c:strRef>
              <c:f>年別グラフ!$AC$5</c:f>
              <c:strCache>
                <c:ptCount val="1"/>
                <c:pt idx="0">
                  <c:v>娯楽費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年別グラフ!$AC$6:$AC$23</c:f>
              <c:numCache>
                <c:formatCode>"¥"#,##0_);[Red]\("¥"#,##0\)</c:formatCode>
                <c:ptCount val="18"/>
                <c:pt idx="0">
                  <c:v>3000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D1A-45E7-8CF6-20DF8EB467C8}"/>
            </c:ext>
          </c:extLst>
        </c:ser>
        <c:ser>
          <c:idx val="16"/>
          <c:order val="16"/>
          <c:tx>
            <c:strRef>
              <c:f>年別グラフ!$AD$5</c:f>
              <c:strCache>
                <c:ptCount val="1"/>
                <c:pt idx="0">
                  <c:v>医療費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年別グラフ!$AD$6:$AD$23</c:f>
              <c:numCache>
                <c:formatCode>"¥"#,##0_);[Red]\("¥"#,##0\)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D1A-45E7-8CF6-20DF8EB467C8}"/>
            </c:ext>
          </c:extLst>
        </c:ser>
        <c:ser>
          <c:idx val="17"/>
          <c:order val="17"/>
          <c:tx>
            <c:strRef>
              <c:f>年別グラフ!$AE$5</c:f>
              <c:strCache>
                <c:ptCount val="1"/>
                <c:pt idx="0">
                  <c:v>特別出費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年別グラフ!$C$6:$C$23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年別グラフ!$AE$6:$AE$23</c:f>
              <c:numCache>
                <c:formatCode>"¥"#,##0_);[Red]\("¥"#,##0\)</c:formatCode>
                <c:ptCount val="18"/>
                <c:pt idx="0">
                  <c:v>66000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D1A-45E7-8CF6-20DF8EB4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63868560"/>
        <c:axId val="763870000"/>
      </c:barChart>
      <c:catAx>
        <c:axId val="76386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70000"/>
        <c:crosses val="autoZero"/>
        <c:auto val="1"/>
        <c:lblAlgn val="ctr"/>
        <c:lblOffset val="100"/>
        <c:noMultiLvlLbl val="0"/>
      </c:catAx>
      <c:valAx>
        <c:axId val="7638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6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series layoutId="waterfall" uniqueId="{C27AFC2D-7E00-49F8-A95E-2FBD108299C6}">
          <cx:tx>
            <cx:txData>
              <cx:f>_xlchart.v1.1</cx:f>
              <cx:v>収支</cx:v>
            </cx:txData>
          </cx:tx>
          <cx:spPr>
            <a:ln>
              <a:noFill/>
            </a:ln>
          </cx:spPr>
          <cx:dataLabels pos="outEnd">
            <cx:visibility seriesName="0" categoryName="0" value="1"/>
          </cx:dataLabels>
          <cx:dataId val="0"/>
          <cx:layoutPr>
            <cx:visibility connectorLines="1"/>
            <cx:subtotals/>
          </cx:layoutPr>
        </cx:series>
      </cx:plotAreaRegion>
      <cx:axis id="0">
        <cx:catScaling gapWidth="0.5"/>
        <cx:tickLabels/>
      </cx:axis>
      <cx:axis id="1">
        <cx:valScaling/>
        <cx:tickLabels/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microsoft.com/office/2014/relationships/chartEx" Target="../charts/chartEx1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595312</xdr:colOff>
      <xdr:row>3</xdr:row>
      <xdr:rowOff>19050</xdr:rowOff>
    </xdr:from>
    <xdr:to>
      <xdr:col>16</xdr:col>
      <xdr:colOff>647700</xdr:colOff>
      <xdr:row>19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6755B2-B431-1857-ABB4-BD3AB9A3B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0</xdr:colOff>
      <xdr:row>0</xdr:row>
      <xdr:rowOff>0</xdr:rowOff>
    </xdr:from>
    <xdr:to>
      <xdr:col>14</xdr:col>
      <xdr:colOff>0</xdr:colOff>
      <xdr:row>11</xdr:row>
      <xdr:rowOff>22412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4EAB6B-C796-17AA-BB84-7DCB27389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14</xdr:col>
      <xdr:colOff>0</xdr:colOff>
      <xdr:row>0</xdr:row>
      <xdr:rowOff>0</xdr:rowOff>
    </xdr:from>
    <xdr:to>
      <xdr:col>19</xdr:col>
      <xdr:colOff>0</xdr:colOff>
      <xdr:row>11</xdr:row>
      <xdr:rowOff>22412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373AC3-99A0-46E2-8782-AFA556856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19</xdr:col>
      <xdr:colOff>0</xdr:colOff>
      <xdr:row>0</xdr:row>
      <xdr:rowOff>0</xdr:rowOff>
    </xdr:from>
    <xdr:to>
      <xdr:col>23</xdr:col>
      <xdr:colOff>0</xdr:colOff>
      <xdr:row>11</xdr:row>
      <xdr:rowOff>22412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3C6DC1-E9D1-831E-B147-E79417C00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6</xdr:col>
      <xdr:colOff>0</xdr:colOff>
      <xdr:row>11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28AAFEE-2E25-4C32-A27C-FF9947589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19</xdr:col>
      <xdr:colOff>0</xdr:colOff>
      <xdr:row>11</xdr:row>
      <xdr:rowOff>0</xdr:rowOff>
    </xdr:from>
    <xdr:to>
      <xdr:col>23</xdr:col>
      <xdr:colOff>0</xdr:colOff>
      <xdr:row>23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A7B7EDE-64E6-4947-A90D-7D2521E5F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6</xdr:col>
      <xdr:colOff>0</xdr:colOff>
      <xdr:row>23</xdr:row>
      <xdr:rowOff>0</xdr:rowOff>
    </xdr:from>
    <xdr:to>
      <xdr:col>23</xdr:col>
      <xdr:colOff>0</xdr:colOff>
      <xdr:row>34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グラフ 7">
              <a:extLst>
                <a:ext uri="{FF2B5EF4-FFF2-40B4-BE49-F238E27FC236}">
                  <a16:creationId xmlns:a16="http://schemas.microsoft.com/office/drawing/2014/main" id="{34B286F3-62CA-C2D3-1753-2CA6F95AED0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86300" y="5505450"/>
              <a:ext cx="12182475" cy="2619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692726</xdr:colOff>
      <xdr:row>2</xdr:row>
      <xdr:rowOff>1</xdr:rowOff>
    </xdr:from>
    <xdr:to>
      <xdr:col>44</xdr:col>
      <xdr:colOff>692726</xdr:colOff>
      <xdr:row>13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D9C4BFB-E681-47FE-45B0-CEE0DB613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31</xdr:col>
      <xdr:colOff>692726</xdr:colOff>
      <xdr:row>12</xdr:row>
      <xdr:rowOff>193468</xdr:rowOff>
    </xdr:from>
    <xdr:to>
      <xdr:col>44</xdr:col>
      <xdr:colOff>692726</xdr:colOff>
      <xdr:row>23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98401D9-F6D0-445D-9EB2-A5DF0CC24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31</xdr:col>
      <xdr:colOff>683201</xdr:colOff>
      <xdr:row>23</xdr:row>
      <xdr:rowOff>-1</xdr:rowOff>
    </xdr:from>
    <xdr:to>
      <xdr:col>44</xdr:col>
      <xdr:colOff>683201</xdr:colOff>
      <xdr:row>38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16B596D-3F90-4664-9C6A-97DA79F48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221.125549305558" createdVersion="8" refreshedVersion="8" minRefreshableVersion="3" recordCount="34" xr:uid="{3A55BA29-2F92-4C3D-A94B-51FEFC350807}">
  <cacheSource type="worksheet">
    <worksheetSource name="家計簿"/>
  </cacheSource>
  <cacheFields count="10">
    <cacheField name="日付" numFmtId="14">
      <sharedItems containsSemiMixedTypes="0" containsNonDate="0" containsDate="1" containsString="0" minDate="2023-03-01T00:00:00" maxDate="2023-05-01T00:00:00"/>
    </cacheField>
    <cacheField name="勘定科目" numFmtId="0">
      <sharedItems count="18">
        <s v="保険代"/>
        <s v="水道代"/>
        <s v="ガス代"/>
        <s v="特別出費"/>
        <s v="給料"/>
        <s v="児童手当"/>
        <s v="日用品"/>
        <s v="食費"/>
        <s v="家賃"/>
        <s v="サブスク"/>
        <s v="娯楽費"/>
        <s v="電気代"/>
        <s v="外食費"/>
        <s v="教育費"/>
        <s v="移動費"/>
        <s v="衣服"/>
        <s v="通信費"/>
        <s v="配当金"/>
      </sharedItems>
    </cacheField>
    <cacheField name="金額" numFmtId="6">
      <sharedItems containsSemiMixedTypes="0" containsString="0" containsNumber="1" containsInteger="1" minValue="1200" maxValue="250000"/>
    </cacheField>
    <cacheField name="内容" numFmtId="0">
      <sharedItems containsBlank="1"/>
    </cacheField>
    <cacheField name="メモ" numFmtId="0">
      <sharedItems containsNonDate="0" containsString="0" containsBlank="1"/>
    </cacheField>
    <cacheField name="収入/支出" numFmtId="0">
      <sharedItems count="2">
        <s v="支出"/>
        <s v="収入"/>
      </sharedItems>
    </cacheField>
    <cacheField name="固定費/変動費" numFmtId="0">
      <sharedItems count="3">
        <s v="固定費"/>
        <s v="変動費"/>
        <s v=""/>
      </sharedItems>
    </cacheField>
    <cacheField name="収支" numFmtId="6">
      <sharedItems containsSemiMixedTypes="0" containsString="0" containsNumber="1" containsInteger="1" minValue="-70000" maxValue="250000"/>
    </cacheField>
    <cacheField name="年" numFmtId="0">
      <sharedItems containsSemiMixedTypes="0" containsString="0" containsNumber="1" containsInteger="1" minValue="2023" maxValue="2023" count="1">
        <n v="2023"/>
      </sharedItems>
    </cacheField>
    <cacheField name="月" numFmtId="0">
      <sharedItems containsSemiMixedTypes="0" containsString="0" containsNumber="1" containsInteger="1" minValue="3" maxValue="4" count="2">
        <n v="3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d v="2023-03-01T00:00:00"/>
    <x v="0"/>
    <n v="10000"/>
    <s v="Dﾎｹﾝ"/>
    <m/>
    <x v="0"/>
    <x v="0"/>
    <n v="-10000"/>
    <x v="0"/>
    <x v="0"/>
  </r>
  <r>
    <d v="2023-03-02T00:00:00"/>
    <x v="0"/>
    <n v="3000"/>
    <s v="Eｾｲﾒｲﾎｹﾝ"/>
    <m/>
    <x v="0"/>
    <x v="0"/>
    <n v="-3000"/>
    <x v="0"/>
    <x v="0"/>
  </r>
  <r>
    <d v="2023-03-07T00:00:00"/>
    <x v="1"/>
    <n v="5000"/>
    <s v="ｽｲﾄﾞｳ"/>
    <m/>
    <x v="0"/>
    <x v="0"/>
    <n v="-5000"/>
    <x v="0"/>
    <x v="0"/>
  </r>
  <r>
    <d v="2023-03-09T00:00:00"/>
    <x v="2"/>
    <n v="4000"/>
    <s v="ｶﾞｽ"/>
    <m/>
    <x v="0"/>
    <x v="0"/>
    <n v="-4000"/>
    <x v="0"/>
    <x v="0"/>
  </r>
  <r>
    <d v="2023-03-15T00:00:00"/>
    <x v="3"/>
    <n v="10000"/>
    <s v="その他"/>
    <m/>
    <x v="0"/>
    <x v="1"/>
    <n v="-10000"/>
    <x v="0"/>
    <x v="0"/>
  </r>
  <r>
    <d v="2023-03-18T00:00:00"/>
    <x v="4"/>
    <n v="250000"/>
    <s v="ｷｭｳﾖﾌﾘｺﾐ"/>
    <m/>
    <x v="1"/>
    <x v="2"/>
    <n v="250000"/>
    <x v="0"/>
    <x v="0"/>
  </r>
  <r>
    <d v="2023-03-20T00:00:00"/>
    <x v="3"/>
    <n v="20000"/>
    <s v="その他"/>
    <m/>
    <x v="0"/>
    <x v="1"/>
    <n v="-20000"/>
    <x v="0"/>
    <x v="0"/>
  </r>
  <r>
    <d v="2023-03-25T00:00:00"/>
    <x v="5"/>
    <n v="15000"/>
    <s v="児童手当"/>
    <m/>
    <x v="1"/>
    <x v="2"/>
    <n v="15000"/>
    <x v="0"/>
    <x v="0"/>
  </r>
  <r>
    <d v="2023-03-14T00:00:00"/>
    <x v="6"/>
    <n v="3500"/>
    <s v="Cﾄﾞﾗｯｸﾞｽﾄｱ"/>
    <m/>
    <x v="0"/>
    <x v="1"/>
    <n v="-3500"/>
    <x v="0"/>
    <x v="0"/>
  </r>
  <r>
    <d v="2023-03-17T00:00:00"/>
    <x v="7"/>
    <n v="1400"/>
    <s v="Aｽｰﾊﾟｰ"/>
    <m/>
    <x v="0"/>
    <x v="1"/>
    <n v="-1400"/>
    <x v="0"/>
    <x v="0"/>
  </r>
  <r>
    <d v="2023-03-18T00:00:00"/>
    <x v="3"/>
    <n v="8000"/>
    <s v="その他"/>
    <m/>
    <x v="0"/>
    <x v="1"/>
    <n v="-8000"/>
    <x v="0"/>
    <x v="0"/>
  </r>
  <r>
    <d v="2023-03-19T00:00:00"/>
    <x v="7"/>
    <n v="1300"/>
    <s v="Aｽｰﾊﾟｰ"/>
    <m/>
    <x v="0"/>
    <x v="1"/>
    <n v="-1300"/>
    <x v="0"/>
    <x v="0"/>
  </r>
  <r>
    <d v="2023-03-23T00:00:00"/>
    <x v="8"/>
    <n v="70000"/>
    <s v="ﾔﾁﾝｼﾊﾗｲ"/>
    <m/>
    <x v="0"/>
    <x v="0"/>
    <n v="-70000"/>
    <x v="0"/>
    <x v="0"/>
  </r>
  <r>
    <d v="2023-03-24T00:00:00"/>
    <x v="9"/>
    <n v="20000"/>
    <s v="その他"/>
    <m/>
    <x v="0"/>
    <x v="0"/>
    <n v="-20000"/>
    <x v="0"/>
    <x v="0"/>
  </r>
  <r>
    <d v="2023-03-25T00:00:00"/>
    <x v="10"/>
    <n v="3000"/>
    <s v="その他"/>
    <m/>
    <x v="0"/>
    <x v="1"/>
    <n v="-3000"/>
    <x v="0"/>
    <x v="0"/>
  </r>
  <r>
    <d v="2023-03-01T00:00:00"/>
    <x v="7"/>
    <n v="2000"/>
    <s v="Aｽｰﾊﾟｰ"/>
    <m/>
    <x v="0"/>
    <x v="1"/>
    <n v="-2000"/>
    <x v="0"/>
    <x v="0"/>
  </r>
  <r>
    <d v="2023-03-02T00:00:00"/>
    <x v="6"/>
    <n v="3000"/>
    <s v="Bﾎｰﾑｾﾝﾀｰ"/>
    <m/>
    <x v="0"/>
    <x v="1"/>
    <n v="-3000"/>
    <x v="0"/>
    <x v="0"/>
  </r>
  <r>
    <d v="2023-03-05T00:00:00"/>
    <x v="6"/>
    <n v="2400"/>
    <s v="Cﾄﾞﾗｯｸﾞｽﾄｱ"/>
    <m/>
    <x v="0"/>
    <x v="1"/>
    <n v="-2400"/>
    <x v="0"/>
    <x v="0"/>
  </r>
  <r>
    <d v="2023-03-06T00:00:00"/>
    <x v="11"/>
    <n v="12500"/>
    <s v="ﾃﾞﾝﾘｮｸ"/>
    <m/>
    <x v="0"/>
    <x v="0"/>
    <n v="-12500"/>
    <x v="0"/>
    <x v="0"/>
  </r>
  <r>
    <d v="2023-03-07T00:00:00"/>
    <x v="12"/>
    <n v="1500"/>
    <s v="Aｽｰﾊﾟｰ"/>
    <m/>
    <x v="0"/>
    <x v="1"/>
    <n v="-1500"/>
    <x v="0"/>
    <x v="0"/>
  </r>
  <r>
    <d v="2023-03-08T00:00:00"/>
    <x v="13"/>
    <n v="1200"/>
    <s v="Aｽｰﾊﾟｰ"/>
    <m/>
    <x v="0"/>
    <x v="1"/>
    <n v="-1200"/>
    <x v="0"/>
    <x v="0"/>
  </r>
  <r>
    <d v="2023-03-12T00:00:00"/>
    <x v="14"/>
    <n v="1600"/>
    <s v="Aｽｰﾊﾟｰ"/>
    <m/>
    <x v="0"/>
    <x v="1"/>
    <n v="-1600"/>
    <x v="0"/>
    <x v="0"/>
  </r>
  <r>
    <d v="2023-03-13T00:00:00"/>
    <x v="15"/>
    <n v="2000"/>
    <s v="Bﾎｰﾑｾﾝﾀｰ"/>
    <m/>
    <x v="0"/>
    <x v="1"/>
    <n v="-2000"/>
    <x v="0"/>
    <x v="0"/>
  </r>
  <r>
    <d v="2023-03-14T00:00:00"/>
    <x v="7"/>
    <n v="3500"/>
    <s v="Cﾄﾞﾗｯｸﾞｽﾄｱ"/>
    <m/>
    <x v="0"/>
    <x v="1"/>
    <n v="-3500"/>
    <x v="0"/>
    <x v="0"/>
  </r>
  <r>
    <d v="2023-03-17T00:00:00"/>
    <x v="9"/>
    <n v="1400"/>
    <s v="Aｽｰﾊﾟｰ"/>
    <m/>
    <x v="0"/>
    <x v="0"/>
    <n v="-1400"/>
    <x v="0"/>
    <x v="0"/>
  </r>
  <r>
    <d v="2023-03-18T00:00:00"/>
    <x v="16"/>
    <n v="8000"/>
    <s v="その他"/>
    <m/>
    <x v="0"/>
    <x v="0"/>
    <n v="-8000"/>
    <x v="0"/>
    <x v="0"/>
  </r>
  <r>
    <d v="2023-03-19T00:00:00"/>
    <x v="17"/>
    <n v="1300"/>
    <s v="Aｽｰﾊﾟｰ"/>
    <m/>
    <x v="1"/>
    <x v="2"/>
    <n v="1300"/>
    <x v="0"/>
    <x v="0"/>
  </r>
  <r>
    <d v="2023-04-03T00:00:00"/>
    <x v="3"/>
    <n v="20000"/>
    <m/>
    <m/>
    <x v="0"/>
    <x v="1"/>
    <n v="-20000"/>
    <x v="0"/>
    <x v="1"/>
  </r>
  <r>
    <d v="2023-04-05T00:00:00"/>
    <x v="5"/>
    <n v="15000"/>
    <m/>
    <m/>
    <x v="1"/>
    <x v="2"/>
    <n v="15000"/>
    <x v="0"/>
    <x v="1"/>
  </r>
  <r>
    <d v="2023-04-11T00:00:00"/>
    <x v="6"/>
    <n v="3500"/>
    <m/>
    <m/>
    <x v="0"/>
    <x v="1"/>
    <n v="-3500"/>
    <x v="0"/>
    <x v="1"/>
  </r>
  <r>
    <d v="2023-04-16T00:00:00"/>
    <x v="7"/>
    <n v="1400"/>
    <m/>
    <m/>
    <x v="0"/>
    <x v="1"/>
    <n v="-1400"/>
    <x v="0"/>
    <x v="1"/>
  </r>
  <r>
    <d v="2023-04-07T00:00:00"/>
    <x v="3"/>
    <n v="8000"/>
    <m/>
    <m/>
    <x v="0"/>
    <x v="1"/>
    <n v="-8000"/>
    <x v="0"/>
    <x v="1"/>
  </r>
  <r>
    <d v="2023-04-22T00:00:00"/>
    <x v="7"/>
    <n v="1300"/>
    <m/>
    <m/>
    <x v="0"/>
    <x v="1"/>
    <n v="-1300"/>
    <x v="0"/>
    <x v="1"/>
  </r>
  <r>
    <d v="2023-04-30T00:00:00"/>
    <x v="8"/>
    <n v="70000"/>
    <m/>
    <m/>
    <x v="0"/>
    <x v="0"/>
    <n v="-7000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1BDC96-D659-4983-ABAE-86ADD7901DEA}" name="ピボットテーブル4" cacheId="14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1">
  <location ref="A4:D27" firstHeaderRow="1" firstDataRow="2" firstDataCol="1" rowPageCount="2" colPageCount="1"/>
  <pivotFields count="10">
    <pivotField numFmtId="14" showAll="0"/>
    <pivotField axis="axisRow" showAll="0">
      <items count="19">
        <item x="2"/>
        <item x="9"/>
        <item x="14"/>
        <item x="15"/>
        <item x="8"/>
        <item x="12"/>
        <item x="4"/>
        <item x="13"/>
        <item x="10"/>
        <item x="5"/>
        <item x="7"/>
        <item x="1"/>
        <item x="16"/>
        <item x="11"/>
        <item x="3"/>
        <item x="6"/>
        <item x="17"/>
        <item x="0"/>
        <item t="default"/>
      </items>
    </pivotField>
    <pivotField numFmtId="6" showAll="0"/>
    <pivotField showAll="0"/>
    <pivotField showAll="0"/>
    <pivotField axis="axisCol" showAll="0">
      <items count="3">
        <item x="0"/>
        <item x="1"/>
        <item t="default"/>
      </items>
    </pivotField>
    <pivotField axis="axisRow" showAll="0">
      <items count="4">
        <item x="2"/>
        <item x="0"/>
        <item x="1"/>
        <item t="default"/>
      </items>
    </pivotField>
    <pivotField dataField="1" showAll="0"/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3">
        <item x="0"/>
        <item x="1"/>
        <item t="default"/>
      </items>
    </pivotField>
  </pivotFields>
  <rowFields count="2">
    <field x="6"/>
    <field x="1"/>
  </rowFields>
  <rowItems count="22">
    <i>
      <x/>
    </i>
    <i r="1">
      <x v="6"/>
    </i>
    <i r="1">
      <x v="9"/>
    </i>
    <i r="1">
      <x v="16"/>
    </i>
    <i>
      <x v="1"/>
    </i>
    <i r="1">
      <x/>
    </i>
    <i r="1">
      <x v="1"/>
    </i>
    <i r="1">
      <x v="4"/>
    </i>
    <i r="1">
      <x v="11"/>
    </i>
    <i r="1">
      <x v="12"/>
    </i>
    <i r="1">
      <x v="13"/>
    </i>
    <i r="1">
      <x v="17"/>
    </i>
    <i>
      <x v="2"/>
    </i>
    <i r="1">
      <x v="2"/>
    </i>
    <i r="1">
      <x v="3"/>
    </i>
    <i r="1">
      <x v="5"/>
    </i>
    <i r="1">
      <x v="7"/>
    </i>
    <i r="1">
      <x v="8"/>
    </i>
    <i r="1">
      <x v="10"/>
    </i>
    <i r="1">
      <x v="14"/>
    </i>
    <i r="1">
      <x v="15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2">
    <pageField fld="8" hier="-1"/>
    <pageField fld="9" hier="-1"/>
  </pageFields>
  <dataFields count="1">
    <dataField name="合計 / 収支" fld="7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2ADC25-D3B0-4A41-9E94-5DC7D84FBAD2}" name="家計簿" displayName="家計簿" ref="A1:J35" totalsRowShown="0" headerRowDxfId="52" dataDxfId="51">
  <autoFilter ref="A1:J35" xr:uid="{592ADC25-D3B0-4A41-9E94-5DC7D84FBAD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D06F2301-8057-4BB1-B3A8-86A79010F60A}" name="日付" dataDxfId="50"/>
    <tableColumn id="2" xr3:uid="{398D2A81-5967-425A-92E0-C675C51080A4}" name="勘定科目" dataDxfId="49"/>
    <tableColumn id="3" xr3:uid="{430561EA-64E1-467A-A92F-37744D89A6FC}" name="金額" dataDxfId="48" dataCellStyle="通貨"/>
    <tableColumn id="4" xr3:uid="{80BCC404-A53F-40CD-B45C-530F41435373}" name="内容" dataDxfId="47"/>
    <tableColumn id="5" xr3:uid="{71D3EB32-A1E2-4177-941B-97333B029B4E}" name="メモ" dataDxfId="46"/>
    <tableColumn id="6" xr3:uid="{EA22A3F5-226E-4CBE-BFA9-423901B44CA7}" name="収入/支出" dataDxfId="45">
      <calculatedColumnFormula>IFERROR(IF(OFFSET(科目情報[[#Headers],[収入/固定費/変動費]],MATCH(家計簿[[#This Row],[勘定科目]],科目情報[勘定科目],0),0)="収入","収入","支出"),"")</calculatedColumnFormula>
    </tableColumn>
    <tableColumn id="7" xr3:uid="{6B1A024F-467C-421A-A76B-F41A6470163C}" name="固定費/変動費" dataDxfId="44">
      <calculatedColumnFormula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calculatedColumnFormula>
    </tableColumn>
    <tableColumn id="8" xr3:uid="{0F155AB0-DD94-4F1E-A4E4-65675700FE98}" name="収支" dataDxfId="43" dataCellStyle="通貨">
      <calculatedColumnFormula>IFERROR(IF(家計簿[[#This Row],[収入/支出]]="収入",家計簿[[#This Row],[金額]],-家計簿[[#This Row],[金額]]),0)</calculatedColumnFormula>
    </tableColumn>
    <tableColumn id="9" xr3:uid="{9D7B22CE-4924-462C-998E-B3DF02ED88D7}" name="年" dataDxfId="42">
      <calculatedColumnFormula>YEAR(家計簿[[#This Row],[日付]])</calculatedColumnFormula>
    </tableColumn>
    <tableColumn id="10" xr3:uid="{D97FEB4A-7C01-4248-B7DD-F859C71E588F}" name="月" dataDxfId="41">
      <calculatedColumnFormula>MONTH(家計簿[[#This Row],[日付]])</calculatedColumnFormula>
    </tableColumn>
  </tableColumns>
  <tableStyleInfo name="テーブル スタイル 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D4BD3-BEB4-40D9-B501-81D8AFB05C8D}" name="科目情報" displayName="科目情報" ref="A1:B25" totalsRowShown="0">
  <autoFilter ref="A1:B25" xr:uid="{A62D4BD3-BEB4-40D9-B501-81D8AFB05C8D}"/>
  <tableColumns count="2">
    <tableColumn id="1" xr3:uid="{C8C3DF0A-8339-47DF-AE18-1230E610749B}" name="収入/固定費/変動費"/>
    <tableColumn id="2" xr3:uid="{21E3D5FD-566A-4F24-8610-3C25C548140E}" name="勘定科目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A2C59F-F347-4368-9EB6-148BDC4DE893}" name="月別情報" displayName="月別情報" ref="A4:E28" totalsRowShown="0" headerRowDxfId="40" dataDxfId="39">
  <autoFilter ref="A4:E28" xr:uid="{BDA2C59F-F347-4368-9EB6-148BDC4DE893}"/>
  <tableColumns count="5">
    <tableColumn id="2" xr3:uid="{4DA702D1-5C8E-45EC-B5A0-EBEE986A4B9E}" name="勘定科目" dataDxfId="38"/>
    <tableColumn id="3" xr3:uid="{D198F63D-9A7E-43D1-A1CB-3D81B336A288}" name="金額" dataDxfId="37" dataCellStyle="通貨">
      <calculatedColumnFormula>SUMIFS(家計簿[金額],家計簿[勘定科目],"="&amp;月別情報[[#This Row],[勘定科目]],家計簿[日付],"&gt;="&amp;月別グラフ!$D$1,家計簿[日付],"&lt;="&amp;月別グラフ!$D$2)</calculatedColumnFormula>
    </tableColumn>
    <tableColumn id="6" xr3:uid="{58F6DCBF-FB99-41B8-9EC0-21F3F4BB5570}" name="収入/支出" dataDxfId="36">
      <calculatedColumnFormula>IFERROR(IF(OFFSET(科目情報[[#Headers],[収入/固定費/変動費]],MATCH(月別情報[[#This Row],[勘定科目]],科目情報[勘定科目],0),0)="収入","収入","支出"),"")</calculatedColumnFormula>
    </tableColumn>
    <tableColumn id="7" xr3:uid="{A1144431-C68E-418A-B394-542142760BBC}" name="固定費/変動費" dataDxfId="35">
      <calculatedColumnFormula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calculatedColumnFormula>
    </tableColumn>
    <tableColumn id="8" xr3:uid="{6271DAAE-25FB-42CC-AA17-77DAA0558E20}" name="収支" dataDxfId="34" dataCellStyle="通貨">
      <calculatedColumnFormula>IFERROR(IF(月別情報[[#This Row],[収入/支出]]="収入",月別情報[[#This Row],[金額]],-月別情報[[#This Row],[金額]]),0)</calculatedColumnFormula>
    </tableColumn>
  </tableColumns>
  <tableStyleInfo name="テーブル スタイル 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27E5A-BB2E-432B-8A6E-EE131D251003}" name="年別詳細" displayName="年別詳細" ref="C5:AE23" totalsRowShown="0" headerRowDxfId="33" dataDxfId="31" headerRowBorderDxfId="32" tableBorderDxfId="30" totalsRowBorderDxfId="29">
  <autoFilter ref="C5:AE23" xr:uid="{69127E5A-BB2E-432B-8A6E-EE131D25100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C50D18FC-075C-4A27-96D7-958398B91F20}" name="列1" dataDxfId="28"/>
    <tableColumn id="2" xr3:uid="{F96F9564-C7FC-4A52-A04E-29006D638686}" name="収入" dataDxfId="27" dataCellStyle="通貨">
      <calculatedColumnFormula>SUMIFS(家計簿[金額],家計簿[年],年別詳細[[#This Row],[列1]],家計簿[収入/支出],年別詳細[[#Headers],[収入]])</calculatedColumnFormula>
    </tableColumn>
    <tableColumn id="3" xr3:uid="{9D2202AF-BE84-4156-B6A8-B884426A1801}" name="支出" dataDxfId="26" dataCellStyle="通貨">
      <calculatedColumnFormula>SUMIFS(家計簿[金額],家計簿[年],年別詳細[[#This Row],[列1]],家計簿[収入/支出],年別詳細[[#Headers],[支出]])</calculatedColumnFormula>
    </tableColumn>
    <tableColumn id="4" xr3:uid="{C1E8B633-B1B5-4E4B-9A5C-D4B26A501064}" name="固定費" dataDxfId="25" dataCellStyle="通貨">
      <calculatedColumnFormula>SUMIFS(家計簿[金額],家計簿[年],年別詳細[[#This Row],[列1]],家計簿[固定費/変動費],年別詳細[[#Headers],[固定費]])</calculatedColumnFormula>
    </tableColumn>
    <tableColumn id="5" xr3:uid="{E77E31A3-532F-4BB1-9B6B-3027097DFBE8}" name="変動費" dataDxfId="24" dataCellStyle="通貨">
      <calculatedColumnFormula>SUMIFS(家計簿[金額],家計簿[年],年別詳細[[#This Row],[列1]],家計簿[固定費/変動費],年別詳細[[#Headers],[変動費]])</calculatedColumnFormula>
    </tableColumn>
    <tableColumn id="6" xr3:uid="{F0448EA1-FB1C-4BA2-AC84-0873E0656A1E}" name="給料" dataDxfId="23" dataCellStyle="通貨">
      <calculatedColumnFormula>SUMIFS(家計簿[金額],家計簿[年],年別詳細[[#This Row],[列1]],家計簿[勘定科目],年別詳細[[#Headers],[給料]])</calculatedColumnFormula>
    </tableColumn>
    <tableColumn id="7" xr3:uid="{B9FBD1DE-3748-4B07-80DD-FC8AD6F1350C}" name="ボーナス" dataDxfId="22" dataCellStyle="通貨">
      <calculatedColumnFormula>SUMIFS(家計簿[金額],家計簿[年],年別詳細[[#This Row],[列1]],家計簿[勘定科目],年別詳細[[#Headers],[ボーナス]])</calculatedColumnFormula>
    </tableColumn>
    <tableColumn id="8" xr3:uid="{4CF8A88E-558B-436A-A82E-D84EA2982468}" name="家賃補助" dataDxfId="21" dataCellStyle="通貨">
      <calculatedColumnFormula>SUMIFS(家計簿[金額],家計簿[年],年別詳細[[#This Row],[列1]],家計簿[勘定科目],年別詳細[[#Headers],[家賃補助]])</calculatedColumnFormula>
    </tableColumn>
    <tableColumn id="9" xr3:uid="{9B978C7D-39E5-49D1-B292-A67A9311AF41}" name="児童手当" dataDxfId="20" dataCellStyle="通貨">
      <calculatedColumnFormula>SUMIFS(家計簿[金額],家計簿[年],年別詳細[[#This Row],[列1]],家計簿[勘定科目],年別詳細[[#Headers],[児童手当]])</calculatedColumnFormula>
    </tableColumn>
    <tableColumn id="10" xr3:uid="{AD9507A2-8B87-4E19-B473-0FB484FCA622}" name="配当金" dataDxfId="19" dataCellStyle="通貨">
      <calculatedColumnFormula>SUMIFS(家計簿[金額],家計簿[年],年別詳細[[#This Row],[列1]],家計簿[勘定科目],年別詳細[[#Headers],[配当金]])</calculatedColumnFormula>
    </tableColumn>
    <tableColumn id="11" xr3:uid="{8AA98A7E-25EF-4317-B0B1-63EC72A98F7B}" name="特別収入" dataDxfId="18" dataCellStyle="通貨">
      <calculatedColumnFormula>SUMIFS(家計簿[金額],家計簿[年],年別詳細[[#This Row],[列1]],家計簿[勘定科目],年別詳細[[#Headers],[特別収入]])</calculatedColumnFormula>
    </tableColumn>
    <tableColumn id="12" xr3:uid="{09236C61-D108-4982-ABA3-DE04C8277D1F}" name="家賃" dataDxfId="17" dataCellStyle="通貨">
      <calculatedColumnFormula>SUMIFS(家計簿[金額],家計簿[年],年別詳細[[#This Row],[列1]],家計簿[勘定科目],年別詳細[[#Headers],[家賃]])</calculatedColumnFormula>
    </tableColumn>
    <tableColumn id="13" xr3:uid="{D45D9A38-5013-4834-B3A2-6F8EBDD06F64}" name="電気代" dataDxfId="16" dataCellStyle="通貨">
      <calculatedColumnFormula>SUMIFS(家計簿[金額],家計簿[年],年別詳細[[#This Row],[列1]],家計簿[勘定科目],年別詳細[[#Headers],[電気代]])</calculatedColumnFormula>
    </tableColumn>
    <tableColumn id="14" xr3:uid="{89B37012-67E9-4919-BB80-6BAFC6992A9E}" name="ガス代" dataDxfId="15" dataCellStyle="通貨">
      <calculatedColumnFormula>SUMIFS(家計簿[金額],家計簿[年],年別詳細[[#This Row],[列1]],家計簿[勘定科目],年別詳細[[#Headers],[ガス代]])</calculatedColumnFormula>
    </tableColumn>
    <tableColumn id="15" xr3:uid="{C36DAE1B-2200-48D8-9E5D-F6FFCEF905B2}" name="水道代" dataDxfId="14" dataCellStyle="通貨">
      <calculatedColumnFormula>SUMIFS(家計簿[金額],家計簿[年],年別詳細[[#This Row],[列1]],家計簿[勘定科目],年別詳細[[#Headers],[水道代]])</calculatedColumnFormula>
    </tableColumn>
    <tableColumn id="16" xr3:uid="{E7E71635-E360-4CC4-AF7E-AC72E35F0C0D}" name="通信費" dataDxfId="13" dataCellStyle="通貨">
      <calculatedColumnFormula>SUMIFS(家計簿[金額],家計簿[年],年別詳細[[#This Row],[列1]],家計簿[勘定科目],年別詳細[[#Headers],[通信費]])</calculatedColumnFormula>
    </tableColumn>
    <tableColumn id="17" xr3:uid="{7FA2AB61-C4F9-4DAD-A211-B9B6A1BD9F87}" name="保険代" dataDxfId="12" dataCellStyle="通貨">
      <calculatedColumnFormula>SUMIFS(家計簿[金額],家計簿[年],年別詳細[[#This Row],[列1]],家計簿[勘定科目],)</calculatedColumnFormula>
    </tableColumn>
    <tableColumn id="18" xr3:uid="{295B0F99-092A-4D51-86EA-C435427BE519}" name="サブスク" dataDxfId="11" dataCellStyle="通貨">
      <calculatedColumnFormula>SUMIFS(家計簿[金額],家計簿[年],年別詳細[[#This Row],[列1]],家計簿[勘定科目],)</calculatedColumnFormula>
    </tableColumn>
    <tableColumn id="19" xr3:uid="{16CE01FD-FED5-442B-B137-39263A8DAFC8}" name="税金（固定資産、自動車）" dataDxfId="10" dataCellStyle="通貨">
      <calculatedColumnFormula>SUMIFS(家計簿[金額],家計簿[年],年別詳細[[#This Row],[列1]],家計簿[勘定科目],)</calculatedColumnFormula>
    </tableColumn>
    <tableColumn id="20" xr3:uid="{576F2622-705E-45BA-9215-446F55CFCA00}" name="食費" dataDxfId="9" dataCellStyle="通貨">
      <calculatedColumnFormula>SUMIFS(家計簿[金額],家計簿[年],年別詳細[[#This Row],[列1]],家計簿[勘定科目],年別詳細[[#Headers],[食費]])</calculatedColumnFormula>
    </tableColumn>
    <tableColumn id="21" xr3:uid="{1F0458E8-8268-4F1E-B486-6512166F9251}" name="日用品" dataDxfId="8" dataCellStyle="通貨">
      <calculatedColumnFormula>SUMIFS(家計簿[金額],家計簿[年],年別詳細[[#This Row],[列1]],家計簿[勘定科目],年別詳細[[#Headers],[日用品]])</calculatedColumnFormula>
    </tableColumn>
    <tableColumn id="22" xr3:uid="{CDDB9E17-356E-437D-BA0E-0210E5490B6C}" name="衣服" dataDxfId="7" dataCellStyle="通貨">
      <calculatedColumnFormula>SUMIFS(家計簿[金額],家計簿[年],年別詳細[[#This Row],[列1]],家計簿[勘定科目],年別詳細[[#Headers],[衣服]])</calculatedColumnFormula>
    </tableColumn>
    <tableColumn id="23" xr3:uid="{980B8250-3A7C-41CA-AC43-0341150B1E06}" name="教育費" dataDxfId="6" dataCellStyle="通貨">
      <calculatedColumnFormula>SUMIFS(家計簿[金額],家計簿[年],年別詳細[[#This Row],[列1]],家計簿[勘定科目],年別詳細[[#Headers],[教育費]])</calculatedColumnFormula>
    </tableColumn>
    <tableColumn id="24" xr3:uid="{07860210-6BDD-4419-A7BD-8D34963B71D0}" name="外食費" dataDxfId="5" dataCellStyle="通貨">
      <calculatedColumnFormula>SUMIFS(家計簿[金額],家計簿[年],年別詳細[[#This Row],[列1]],家計簿[勘定科目],年別詳細[[#Headers],[外食費]])</calculatedColumnFormula>
    </tableColumn>
    <tableColumn id="25" xr3:uid="{ADB7D657-7DA3-43A4-8052-53D86842C500}" name="移動費" dataDxfId="4" dataCellStyle="通貨">
      <calculatedColumnFormula>SUMIFS(家計簿[金額],家計簿[年],年別詳細[[#This Row],[列1]],家計簿[勘定科目],年別詳細[[#Headers],[移動費]])</calculatedColumnFormula>
    </tableColumn>
    <tableColumn id="26" xr3:uid="{314579AB-E1A9-4183-AD6C-F53CB7E5ADFB}" name="旅費" dataDxfId="3" dataCellStyle="通貨">
      <calculatedColumnFormula>SUMIFS(家計簿[金額],家計簿[年],年別詳細[[#This Row],[列1]],家計簿[勘定科目],年別詳細[[#Headers],[旅費]])</calculatedColumnFormula>
    </tableColumn>
    <tableColumn id="27" xr3:uid="{5DE5B4A2-F8A7-4F62-B191-399AEE869CDC}" name="娯楽費" dataDxfId="2" dataCellStyle="通貨">
      <calculatedColumnFormula>SUMIFS(家計簿[金額],家計簿[年],年別詳細[[#This Row],[列1]],家計簿[勘定科目],年別詳細[[#Headers],[娯楽費]])</calculatedColumnFormula>
    </tableColumn>
    <tableColumn id="28" xr3:uid="{0197B676-7B81-4BB7-B8A9-DCFF113F2B53}" name="医療費" dataDxfId="1" dataCellStyle="通貨">
      <calculatedColumnFormula>SUMIFS(家計簿[金額],家計簿[年],年別詳細[[#This Row],[列1]],家計簿[勘定科目],年別詳細[[#Headers],[医療費]])</calculatedColumnFormula>
    </tableColumn>
    <tableColumn id="29" xr3:uid="{64B30037-87F9-4EB2-97FA-986D102E2B69}" name="特別出費" dataDxfId="0" dataCellStyle="通貨">
      <calculatedColumnFormula>SUMIFS(家計簿[金額],家計簿[年],年別詳細[[#This Row],[列1]],家計簿[勘定科目],年別詳細[[#Headers],[特別出費]])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DDA2-A97D-4008-83F3-5C0DBB21358F}">
  <dimension ref="A1:J35"/>
  <sheetViews>
    <sheetView showGridLines="0" tabSelected="1" workbookViewId="0">
      <selection activeCell="L20" sqref="L20"/>
    </sheetView>
  </sheetViews>
  <sheetFormatPr defaultRowHeight="18.75" x14ac:dyDescent="0.4"/>
  <cols>
    <col min="1" max="1" width="11.375" style="1" customWidth="1"/>
    <col min="2" max="2" width="10.25" style="1" customWidth="1"/>
    <col min="3" max="3" width="9" style="1"/>
    <col min="4" max="4" width="15.5" style="1" customWidth="1"/>
    <col min="5" max="5" width="9" style="1"/>
    <col min="6" max="6" width="11.25" style="1" customWidth="1"/>
    <col min="7" max="7" width="15" style="1" customWidth="1"/>
  </cols>
  <sheetData>
    <row r="1" spans="1:10" x14ac:dyDescent="0.4">
      <c r="A1" s="2" t="s">
        <v>0</v>
      </c>
      <c r="B1" s="2" t="s">
        <v>1</v>
      </c>
      <c r="C1" s="2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7" t="s">
        <v>94</v>
      </c>
      <c r="I1" s="7" t="s">
        <v>97</v>
      </c>
      <c r="J1" s="7" t="s">
        <v>99</v>
      </c>
    </row>
    <row r="2" spans="1:10" x14ac:dyDescent="0.4">
      <c r="A2" s="3">
        <v>44986</v>
      </c>
      <c r="B2" s="2" t="s">
        <v>62</v>
      </c>
      <c r="C2" s="4">
        <v>10000</v>
      </c>
      <c r="D2" s="5" t="s">
        <v>78</v>
      </c>
      <c r="E2" s="5"/>
      <c r="F2" s="7" t="str">
        <f ca="1">IFERROR(IF(OFFSET(科目情報[[#Headers],[収入/固定費/変動費]],MATCH(家計簿[[#This Row],[勘定科目]],科目情報[勘定科目],0),0)="収入","収入","支出"),"")</f>
        <v>支出</v>
      </c>
      <c r="G2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2" s="23">
        <f ca="1">IFERROR(IF(家計簿[[#This Row],[収入/支出]]="収入",家計簿[[#This Row],[金額]],-家計簿[[#This Row],[金額]]),0)</f>
        <v>-10000</v>
      </c>
      <c r="I2" s="7">
        <f>YEAR(家計簿[[#This Row],[日付]])</f>
        <v>2023</v>
      </c>
      <c r="J2" s="7">
        <f>MONTH(家計簿[[#This Row],[日付]])</f>
        <v>3</v>
      </c>
    </row>
    <row r="3" spans="1:10" x14ac:dyDescent="0.4">
      <c r="A3" s="3">
        <v>44987</v>
      </c>
      <c r="B3" s="2" t="s">
        <v>62</v>
      </c>
      <c r="C3" s="4">
        <v>3000</v>
      </c>
      <c r="D3" s="5" t="s">
        <v>79</v>
      </c>
      <c r="E3" s="5"/>
      <c r="F3" s="7" t="str">
        <f ca="1">IFERROR(IF(OFFSET(科目情報[[#Headers],[収入/固定費/変動費]],MATCH(家計簿[[#This Row],[勘定科目]],科目情報[勘定科目],0),0)="収入","収入","支出"),"")</f>
        <v>支出</v>
      </c>
      <c r="G3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3" s="23">
        <f ca="1">IFERROR(IF(家計簿[[#This Row],[収入/支出]]="収入",家計簿[[#This Row],[金額]],-家計簿[[#This Row],[金額]]),0)</f>
        <v>-3000</v>
      </c>
      <c r="I3" s="7">
        <f>YEAR(家計簿[[#This Row],[日付]])</f>
        <v>2023</v>
      </c>
      <c r="J3" s="7">
        <f>MONTH(家計簿[[#This Row],[日付]])</f>
        <v>3</v>
      </c>
    </row>
    <row r="4" spans="1:10" x14ac:dyDescent="0.4">
      <c r="A4" s="3">
        <v>44992</v>
      </c>
      <c r="B4" s="2" t="s">
        <v>63</v>
      </c>
      <c r="C4" s="4">
        <v>5000</v>
      </c>
      <c r="D4" s="5" t="s">
        <v>80</v>
      </c>
      <c r="E4" s="5"/>
      <c r="F4" s="7" t="str">
        <f ca="1">IFERROR(IF(OFFSET(科目情報[[#Headers],[収入/固定費/変動費]],MATCH(家計簿[[#This Row],[勘定科目]],科目情報[勘定科目],0),0)="収入","収入","支出"),"")</f>
        <v>支出</v>
      </c>
      <c r="G4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4" s="23">
        <f ca="1">IFERROR(IF(家計簿[[#This Row],[収入/支出]]="収入",家計簿[[#This Row],[金額]],-家計簿[[#This Row],[金額]]),0)</f>
        <v>-5000</v>
      </c>
      <c r="I4" s="7">
        <f>YEAR(家計簿[[#This Row],[日付]])</f>
        <v>2023</v>
      </c>
      <c r="J4" s="7">
        <f>MONTH(家計簿[[#This Row],[日付]])</f>
        <v>3</v>
      </c>
    </row>
    <row r="5" spans="1:10" x14ac:dyDescent="0.4">
      <c r="A5" s="3">
        <v>44994</v>
      </c>
      <c r="B5" s="2" t="s">
        <v>64</v>
      </c>
      <c r="C5" s="4">
        <v>4000</v>
      </c>
      <c r="D5" s="5" t="s">
        <v>81</v>
      </c>
      <c r="E5" s="5"/>
      <c r="F5" s="7" t="str">
        <f ca="1">IFERROR(IF(OFFSET(科目情報[[#Headers],[収入/固定費/変動費]],MATCH(家計簿[[#This Row],[勘定科目]],科目情報[勘定科目],0),0)="収入","収入","支出"),"")</f>
        <v>支出</v>
      </c>
      <c r="G5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5" s="23">
        <f ca="1">IFERROR(IF(家計簿[[#This Row],[収入/支出]]="収入",家計簿[[#This Row],[金額]],-家計簿[[#This Row],[金額]]),0)</f>
        <v>-4000</v>
      </c>
      <c r="I5" s="7">
        <f>YEAR(家計簿[[#This Row],[日付]])</f>
        <v>2023</v>
      </c>
      <c r="J5" s="7">
        <f>MONTH(家計簿[[#This Row],[日付]])</f>
        <v>3</v>
      </c>
    </row>
    <row r="6" spans="1:10" x14ac:dyDescent="0.4">
      <c r="A6" s="3">
        <v>45000</v>
      </c>
      <c r="B6" s="2" t="s">
        <v>59</v>
      </c>
      <c r="C6" s="4">
        <v>10000</v>
      </c>
      <c r="D6" s="5" t="s">
        <v>82</v>
      </c>
      <c r="E6" s="5"/>
      <c r="F6" s="7" t="str">
        <f ca="1">IFERROR(IF(OFFSET(科目情報[[#Headers],[収入/固定費/変動費]],MATCH(家計簿[[#This Row],[勘定科目]],科目情報[勘定科目],0),0)="収入","収入","支出"),"")</f>
        <v>支出</v>
      </c>
      <c r="G6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6" s="23">
        <f ca="1">IFERROR(IF(家計簿[[#This Row],[収入/支出]]="収入",家計簿[[#This Row],[金額]],-家計簿[[#This Row],[金額]]),0)</f>
        <v>-10000</v>
      </c>
      <c r="I6" s="7">
        <f>YEAR(家計簿[[#This Row],[日付]])</f>
        <v>2023</v>
      </c>
      <c r="J6" s="7">
        <f>MONTH(家計簿[[#This Row],[日付]])</f>
        <v>3</v>
      </c>
    </row>
    <row r="7" spans="1:10" x14ac:dyDescent="0.4">
      <c r="A7" s="3">
        <v>45003</v>
      </c>
      <c r="B7" s="2" t="s">
        <v>65</v>
      </c>
      <c r="C7" s="4">
        <v>250000</v>
      </c>
      <c r="D7" s="5" t="s">
        <v>83</v>
      </c>
      <c r="E7" s="5"/>
      <c r="F7" s="7" t="str">
        <f ca="1">IFERROR(IF(OFFSET(科目情報[[#Headers],[収入/固定費/変動費]],MATCH(家計簿[[#This Row],[勘定科目]],科目情報[勘定科目],0),0)="収入","収入","支出"),"")</f>
        <v>収入</v>
      </c>
      <c r="G7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/>
      </c>
      <c r="H7" s="23">
        <f ca="1">IFERROR(IF(家計簿[[#This Row],[収入/支出]]="収入",家計簿[[#This Row],[金額]],-家計簿[[#This Row],[金額]]),0)</f>
        <v>250000</v>
      </c>
      <c r="I7" s="7">
        <f>YEAR(家計簿[[#This Row],[日付]])</f>
        <v>2023</v>
      </c>
      <c r="J7" s="7">
        <f>MONTH(家計簿[[#This Row],[日付]])</f>
        <v>3</v>
      </c>
    </row>
    <row r="8" spans="1:10" x14ac:dyDescent="0.4">
      <c r="A8" s="3">
        <v>45005</v>
      </c>
      <c r="B8" s="2" t="s">
        <v>59</v>
      </c>
      <c r="C8" s="4">
        <v>20000</v>
      </c>
      <c r="D8" s="5" t="s">
        <v>82</v>
      </c>
      <c r="E8" s="5"/>
      <c r="F8" s="7" t="str">
        <f ca="1">IFERROR(IF(OFFSET(科目情報[[#Headers],[収入/固定費/変動費]],MATCH(家計簿[[#This Row],[勘定科目]],科目情報[勘定科目],0),0)="収入","収入","支出"),"")</f>
        <v>支出</v>
      </c>
      <c r="G8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8" s="23">
        <f ca="1">IFERROR(IF(家計簿[[#This Row],[収入/支出]]="収入",家計簿[[#This Row],[金額]],-家計簿[[#This Row],[金額]]),0)</f>
        <v>-20000</v>
      </c>
      <c r="I8" s="7">
        <f>YEAR(家計簿[[#This Row],[日付]])</f>
        <v>2023</v>
      </c>
      <c r="J8" s="7">
        <f>MONTH(家計簿[[#This Row],[日付]])</f>
        <v>3</v>
      </c>
    </row>
    <row r="9" spans="1:10" x14ac:dyDescent="0.4">
      <c r="A9" s="3">
        <v>45010</v>
      </c>
      <c r="B9" s="2" t="s">
        <v>66</v>
      </c>
      <c r="C9" s="4">
        <v>15000</v>
      </c>
      <c r="D9" s="5" t="s">
        <v>16</v>
      </c>
      <c r="E9" s="5"/>
      <c r="F9" s="7" t="str">
        <f ca="1">IFERROR(IF(OFFSET(科目情報[[#Headers],[収入/固定費/変動費]],MATCH(家計簿[[#This Row],[勘定科目]],科目情報[勘定科目],0),0)="収入","収入","支出"),"")</f>
        <v>収入</v>
      </c>
      <c r="G9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/>
      </c>
      <c r="H9" s="23">
        <f ca="1">IFERROR(IF(家計簿[[#This Row],[収入/支出]]="収入",家計簿[[#This Row],[金額]],-家計簿[[#This Row],[金額]]),0)</f>
        <v>15000</v>
      </c>
      <c r="I9" s="7">
        <f>YEAR(家計簿[[#This Row],[日付]])</f>
        <v>2023</v>
      </c>
      <c r="J9" s="7">
        <f>MONTH(家計簿[[#This Row],[日付]])</f>
        <v>3</v>
      </c>
    </row>
    <row r="10" spans="1:10" x14ac:dyDescent="0.4">
      <c r="A10" s="3">
        <v>44999</v>
      </c>
      <c r="B10" s="2" t="s">
        <v>67</v>
      </c>
      <c r="C10" s="4">
        <v>3500</v>
      </c>
      <c r="D10" s="5" t="s">
        <v>84</v>
      </c>
      <c r="E10" s="5"/>
      <c r="F10" s="7" t="str">
        <f ca="1">IFERROR(IF(OFFSET(科目情報[[#Headers],[収入/固定費/変動費]],MATCH(家計簿[[#This Row],[勘定科目]],科目情報[勘定科目],0),0)="収入","収入","支出"),"")</f>
        <v>支出</v>
      </c>
      <c r="G10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10" s="23">
        <f ca="1">IFERROR(IF(家計簿[[#This Row],[収入/支出]]="収入",家計簿[[#This Row],[金額]],-家計簿[[#This Row],[金額]]),0)</f>
        <v>-3500</v>
      </c>
      <c r="I10" s="7">
        <f>YEAR(家計簿[[#This Row],[日付]])</f>
        <v>2023</v>
      </c>
      <c r="J10" s="7">
        <f>MONTH(家計簿[[#This Row],[日付]])</f>
        <v>3</v>
      </c>
    </row>
    <row r="11" spans="1:10" x14ac:dyDescent="0.4">
      <c r="A11" s="3">
        <v>45002</v>
      </c>
      <c r="B11" s="2" t="s">
        <v>68</v>
      </c>
      <c r="C11" s="4">
        <v>1400</v>
      </c>
      <c r="D11" s="5" t="s">
        <v>85</v>
      </c>
      <c r="E11" s="5"/>
      <c r="F11" s="7" t="str">
        <f ca="1">IFERROR(IF(OFFSET(科目情報[[#Headers],[収入/固定費/変動費]],MATCH(家計簿[[#This Row],[勘定科目]],科目情報[勘定科目],0),0)="収入","収入","支出"),"")</f>
        <v>支出</v>
      </c>
      <c r="G11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11" s="23">
        <f ca="1">IFERROR(IF(家計簿[[#This Row],[収入/支出]]="収入",家計簿[[#This Row],[金額]],-家計簿[[#This Row],[金額]]),0)</f>
        <v>-1400</v>
      </c>
      <c r="I11" s="7">
        <f>YEAR(家計簿[[#This Row],[日付]])</f>
        <v>2023</v>
      </c>
      <c r="J11" s="7">
        <f>MONTH(家計簿[[#This Row],[日付]])</f>
        <v>3</v>
      </c>
    </row>
    <row r="12" spans="1:10" x14ac:dyDescent="0.4">
      <c r="A12" s="3">
        <v>45003</v>
      </c>
      <c r="B12" s="2" t="s">
        <v>59</v>
      </c>
      <c r="C12" s="4">
        <v>8000</v>
      </c>
      <c r="D12" s="5" t="s">
        <v>82</v>
      </c>
      <c r="E12" s="5"/>
      <c r="F12" s="7" t="str">
        <f ca="1">IFERROR(IF(OFFSET(科目情報[[#Headers],[収入/固定費/変動費]],MATCH(家計簿[[#This Row],[勘定科目]],科目情報[勘定科目],0),0)="収入","収入","支出"),"")</f>
        <v>支出</v>
      </c>
      <c r="G12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12" s="23">
        <f ca="1">IFERROR(IF(家計簿[[#This Row],[収入/支出]]="収入",家計簿[[#This Row],[金額]],-家計簿[[#This Row],[金額]]),0)</f>
        <v>-8000</v>
      </c>
      <c r="I12" s="7">
        <f>YEAR(家計簿[[#This Row],[日付]])</f>
        <v>2023</v>
      </c>
      <c r="J12" s="7">
        <f>MONTH(家計簿[[#This Row],[日付]])</f>
        <v>3</v>
      </c>
    </row>
    <row r="13" spans="1:10" x14ac:dyDescent="0.4">
      <c r="A13" s="3">
        <v>45004</v>
      </c>
      <c r="B13" s="2" t="s">
        <v>68</v>
      </c>
      <c r="C13" s="4">
        <v>1300</v>
      </c>
      <c r="D13" s="5" t="s">
        <v>85</v>
      </c>
      <c r="E13" s="5"/>
      <c r="F13" s="7" t="str">
        <f ca="1">IFERROR(IF(OFFSET(科目情報[[#Headers],[収入/固定費/変動費]],MATCH(家計簿[[#This Row],[勘定科目]],科目情報[勘定科目],0),0)="収入","収入","支出"),"")</f>
        <v>支出</v>
      </c>
      <c r="G13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13" s="23">
        <f ca="1">IFERROR(IF(家計簿[[#This Row],[収入/支出]]="収入",家計簿[[#This Row],[金額]],-家計簿[[#This Row],[金額]]),0)</f>
        <v>-1300</v>
      </c>
      <c r="I13" s="7">
        <f>YEAR(家計簿[[#This Row],[日付]])</f>
        <v>2023</v>
      </c>
      <c r="J13" s="7">
        <f>MONTH(家計簿[[#This Row],[日付]])</f>
        <v>3</v>
      </c>
    </row>
    <row r="14" spans="1:10" x14ac:dyDescent="0.4">
      <c r="A14" s="3">
        <v>45008</v>
      </c>
      <c r="B14" s="2" t="s">
        <v>69</v>
      </c>
      <c r="C14" s="4">
        <v>70000</v>
      </c>
      <c r="D14" s="5" t="s">
        <v>86</v>
      </c>
      <c r="E14" s="5"/>
      <c r="F14" s="7" t="str">
        <f ca="1">IFERROR(IF(OFFSET(科目情報[[#Headers],[収入/固定費/変動費]],MATCH(家計簿[[#This Row],[勘定科目]],科目情報[勘定科目],0),0)="収入","収入","支出"),"")</f>
        <v>支出</v>
      </c>
      <c r="G14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14" s="23">
        <f ca="1">IFERROR(IF(家計簿[[#This Row],[収入/支出]]="収入",家計簿[[#This Row],[金額]],-家計簿[[#This Row],[金額]]),0)</f>
        <v>-70000</v>
      </c>
      <c r="I14" s="7">
        <f>YEAR(家計簿[[#This Row],[日付]])</f>
        <v>2023</v>
      </c>
      <c r="J14" s="7">
        <f>MONTH(家計簿[[#This Row],[日付]])</f>
        <v>3</v>
      </c>
    </row>
    <row r="15" spans="1:10" x14ac:dyDescent="0.4">
      <c r="A15" s="3">
        <v>45009</v>
      </c>
      <c r="B15" s="2" t="s">
        <v>36</v>
      </c>
      <c r="C15" s="4">
        <v>20000</v>
      </c>
      <c r="D15" s="5" t="s">
        <v>82</v>
      </c>
      <c r="E15" s="5"/>
      <c r="F15" s="7" t="str">
        <f ca="1">IFERROR(IF(OFFSET(科目情報[[#Headers],[収入/固定費/変動費]],MATCH(家計簿[[#This Row],[勘定科目]],科目情報[勘定科目],0),0)="収入","収入","支出"),"")</f>
        <v>支出</v>
      </c>
      <c r="G15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15" s="23">
        <f ca="1">IFERROR(IF(家計簿[[#This Row],[収入/支出]]="収入",家計簿[[#This Row],[金額]],-家計簿[[#This Row],[金額]]),0)</f>
        <v>-20000</v>
      </c>
      <c r="I15" s="7">
        <f>YEAR(家計簿[[#This Row],[日付]])</f>
        <v>2023</v>
      </c>
      <c r="J15" s="7">
        <f>MONTH(家計簿[[#This Row],[日付]])</f>
        <v>3</v>
      </c>
    </row>
    <row r="16" spans="1:10" x14ac:dyDescent="0.4">
      <c r="A16" s="3">
        <v>45010</v>
      </c>
      <c r="B16" s="2" t="s">
        <v>70</v>
      </c>
      <c r="C16" s="4">
        <v>3000</v>
      </c>
      <c r="D16" s="5" t="s">
        <v>82</v>
      </c>
      <c r="E16" s="5"/>
      <c r="F16" s="7" t="str">
        <f ca="1">IFERROR(IF(OFFSET(科目情報[[#Headers],[収入/固定費/変動費]],MATCH(家計簿[[#This Row],[勘定科目]],科目情報[勘定科目],0),0)="収入","収入","支出"),"")</f>
        <v>支出</v>
      </c>
      <c r="G16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16" s="23">
        <f ca="1">IFERROR(IF(家計簿[[#This Row],[収入/支出]]="収入",家計簿[[#This Row],[金額]],-家計簿[[#This Row],[金額]]),0)</f>
        <v>-3000</v>
      </c>
      <c r="I16" s="7">
        <f>YEAR(家計簿[[#This Row],[日付]])</f>
        <v>2023</v>
      </c>
      <c r="J16" s="7">
        <f>MONTH(家計簿[[#This Row],[日付]])</f>
        <v>3</v>
      </c>
    </row>
    <row r="17" spans="1:10" x14ac:dyDescent="0.4">
      <c r="A17" s="3">
        <v>44986</v>
      </c>
      <c r="B17" s="2" t="s">
        <v>68</v>
      </c>
      <c r="C17" s="4">
        <v>2000</v>
      </c>
      <c r="D17" s="5" t="s">
        <v>85</v>
      </c>
      <c r="E17" s="5"/>
      <c r="F17" s="7" t="str">
        <f ca="1">IFERROR(IF(OFFSET(科目情報[[#Headers],[収入/固定費/変動費]],MATCH(家計簿[[#This Row],[勘定科目]],科目情報[勘定科目],0),0)="収入","収入","支出"),"")</f>
        <v>支出</v>
      </c>
      <c r="G17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17" s="23">
        <f ca="1">IFERROR(IF(家計簿[[#This Row],[収入/支出]]="収入",家計簿[[#This Row],[金額]],-家計簿[[#This Row],[金額]]),0)</f>
        <v>-2000</v>
      </c>
      <c r="I17" s="7">
        <f>YEAR(家計簿[[#This Row],[日付]])</f>
        <v>2023</v>
      </c>
      <c r="J17" s="7">
        <f>MONTH(家計簿[[#This Row],[日付]])</f>
        <v>3</v>
      </c>
    </row>
    <row r="18" spans="1:10" x14ac:dyDescent="0.4">
      <c r="A18" s="3">
        <v>44987</v>
      </c>
      <c r="B18" s="2" t="s">
        <v>67</v>
      </c>
      <c r="C18" s="4">
        <v>3000</v>
      </c>
      <c r="D18" s="5" t="s">
        <v>87</v>
      </c>
      <c r="E18" s="5"/>
      <c r="F18" s="7" t="str">
        <f ca="1">IFERROR(IF(OFFSET(科目情報[[#Headers],[収入/固定費/変動費]],MATCH(家計簿[[#This Row],[勘定科目]],科目情報[勘定科目],0),0)="収入","収入","支出"),"")</f>
        <v>支出</v>
      </c>
      <c r="G18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18" s="23">
        <f ca="1">IFERROR(IF(家計簿[[#This Row],[収入/支出]]="収入",家計簿[[#This Row],[金額]],-家計簿[[#This Row],[金額]]),0)</f>
        <v>-3000</v>
      </c>
      <c r="I18" s="7">
        <f>YEAR(家計簿[[#This Row],[日付]])</f>
        <v>2023</v>
      </c>
      <c r="J18" s="7">
        <f>MONTH(家計簿[[#This Row],[日付]])</f>
        <v>3</v>
      </c>
    </row>
    <row r="19" spans="1:10" x14ac:dyDescent="0.4">
      <c r="A19" s="3">
        <v>44990</v>
      </c>
      <c r="B19" s="2" t="s">
        <v>67</v>
      </c>
      <c r="C19" s="4">
        <v>2400</v>
      </c>
      <c r="D19" s="5" t="s">
        <v>84</v>
      </c>
      <c r="E19" s="5"/>
      <c r="F19" s="7" t="str">
        <f ca="1">IFERROR(IF(OFFSET(科目情報[[#Headers],[収入/固定費/変動費]],MATCH(家計簿[[#This Row],[勘定科目]],科目情報[勘定科目],0),0)="収入","収入","支出"),"")</f>
        <v>支出</v>
      </c>
      <c r="G19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19" s="23">
        <f ca="1">IFERROR(IF(家計簿[[#This Row],[収入/支出]]="収入",家計簿[[#This Row],[金額]],-家計簿[[#This Row],[金額]]),0)</f>
        <v>-2400</v>
      </c>
      <c r="I19" s="7">
        <f>YEAR(家計簿[[#This Row],[日付]])</f>
        <v>2023</v>
      </c>
      <c r="J19" s="7">
        <f>MONTH(家計簿[[#This Row],[日付]])</f>
        <v>3</v>
      </c>
    </row>
    <row r="20" spans="1:10" x14ac:dyDescent="0.4">
      <c r="A20" s="3">
        <v>44991</v>
      </c>
      <c r="B20" s="2" t="s">
        <v>71</v>
      </c>
      <c r="C20" s="4">
        <v>12500</v>
      </c>
      <c r="D20" s="5" t="s">
        <v>88</v>
      </c>
      <c r="E20" s="5"/>
      <c r="F20" s="7" t="str">
        <f ca="1">IFERROR(IF(OFFSET(科目情報[[#Headers],[収入/固定費/変動費]],MATCH(家計簿[[#This Row],[勘定科目]],科目情報[勘定科目],0),0)="収入","収入","支出"),"")</f>
        <v>支出</v>
      </c>
      <c r="G20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20" s="23">
        <f ca="1">IFERROR(IF(家計簿[[#This Row],[収入/支出]]="収入",家計簿[[#This Row],[金額]],-家計簿[[#This Row],[金額]]),0)</f>
        <v>-12500</v>
      </c>
      <c r="I20" s="7">
        <f>YEAR(家計簿[[#This Row],[日付]])</f>
        <v>2023</v>
      </c>
      <c r="J20" s="7">
        <f>MONTH(家計簿[[#This Row],[日付]])</f>
        <v>3</v>
      </c>
    </row>
    <row r="21" spans="1:10" x14ac:dyDescent="0.4">
      <c r="A21" s="3">
        <v>44992</v>
      </c>
      <c r="B21" s="2" t="s">
        <v>72</v>
      </c>
      <c r="C21" s="4">
        <v>1500</v>
      </c>
      <c r="D21" s="5" t="s">
        <v>85</v>
      </c>
      <c r="E21" s="5"/>
      <c r="F21" s="7" t="str">
        <f ca="1">IFERROR(IF(OFFSET(科目情報[[#Headers],[収入/固定費/変動費]],MATCH(家計簿[[#This Row],[勘定科目]],科目情報[勘定科目],0),0)="収入","収入","支出"),"")</f>
        <v>支出</v>
      </c>
      <c r="G21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21" s="23">
        <f ca="1">IFERROR(IF(家計簿[[#This Row],[収入/支出]]="収入",家計簿[[#This Row],[金額]],-家計簿[[#This Row],[金額]]),0)</f>
        <v>-1500</v>
      </c>
      <c r="I21" s="7">
        <f>YEAR(家計簿[[#This Row],[日付]])</f>
        <v>2023</v>
      </c>
      <c r="J21" s="7">
        <f>MONTH(家計簿[[#This Row],[日付]])</f>
        <v>3</v>
      </c>
    </row>
    <row r="22" spans="1:10" x14ac:dyDescent="0.4">
      <c r="A22" s="3">
        <v>44993</v>
      </c>
      <c r="B22" s="2" t="s">
        <v>73</v>
      </c>
      <c r="C22" s="4">
        <v>1200</v>
      </c>
      <c r="D22" s="5" t="s">
        <v>85</v>
      </c>
      <c r="E22" s="5"/>
      <c r="F22" s="7" t="str">
        <f ca="1">IFERROR(IF(OFFSET(科目情報[[#Headers],[収入/固定費/変動費]],MATCH(家計簿[[#This Row],[勘定科目]],科目情報[勘定科目],0),0)="収入","収入","支出"),"")</f>
        <v>支出</v>
      </c>
      <c r="G22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22" s="23">
        <f ca="1">IFERROR(IF(家計簿[[#This Row],[収入/支出]]="収入",家計簿[[#This Row],[金額]],-家計簿[[#This Row],[金額]]),0)</f>
        <v>-1200</v>
      </c>
      <c r="I22" s="7">
        <f>YEAR(家計簿[[#This Row],[日付]])</f>
        <v>2023</v>
      </c>
      <c r="J22" s="7">
        <f>MONTH(家計簿[[#This Row],[日付]])</f>
        <v>3</v>
      </c>
    </row>
    <row r="23" spans="1:10" x14ac:dyDescent="0.4">
      <c r="A23" s="3">
        <v>44997</v>
      </c>
      <c r="B23" s="2" t="s">
        <v>74</v>
      </c>
      <c r="C23" s="4">
        <v>1600</v>
      </c>
      <c r="D23" s="5" t="s">
        <v>85</v>
      </c>
      <c r="E23" s="5"/>
      <c r="F23" s="7" t="str">
        <f ca="1">IFERROR(IF(OFFSET(科目情報[[#Headers],[収入/固定費/変動費]],MATCH(家計簿[[#This Row],[勘定科目]],科目情報[勘定科目],0),0)="収入","収入","支出"),"")</f>
        <v>支出</v>
      </c>
      <c r="G23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23" s="23">
        <f ca="1">IFERROR(IF(家計簿[[#This Row],[収入/支出]]="収入",家計簿[[#This Row],[金額]],-家計簿[[#This Row],[金額]]),0)</f>
        <v>-1600</v>
      </c>
      <c r="I23" s="7">
        <f>YEAR(家計簿[[#This Row],[日付]])</f>
        <v>2023</v>
      </c>
      <c r="J23" s="7">
        <f>MONTH(家計簿[[#This Row],[日付]])</f>
        <v>3</v>
      </c>
    </row>
    <row r="24" spans="1:10" x14ac:dyDescent="0.4">
      <c r="A24" s="3">
        <v>44998</v>
      </c>
      <c r="B24" s="2" t="s">
        <v>75</v>
      </c>
      <c r="C24" s="4">
        <v>2000</v>
      </c>
      <c r="D24" s="5" t="s">
        <v>87</v>
      </c>
      <c r="E24" s="5"/>
      <c r="F24" s="7" t="str">
        <f ca="1">IFERROR(IF(OFFSET(科目情報[[#Headers],[収入/固定費/変動費]],MATCH(家計簿[[#This Row],[勘定科目]],科目情報[勘定科目],0),0)="収入","収入","支出"),"")</f>
        <v>支出</v>
      </c>
      <c r="G24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24" s="23">
        <f ca="1">IFERROR(IF(家計簿[[#This Row],[収入/支出]]="収入",家計簿[[#This Row],[金額]],-家計簿[[#This Row],[金額]]),0)</f>
        <v>-2000</v>
      </c>
      <c r="I24" s="7">
        <f>YEAR(家計簿[[#This Row],[日付]])</f>
        <v>2023</v>
      </c>
      <c r="J24" s="7">
        <f>MONTH(家計簿[[#This Row],[日付]])</f>
        <v>3</v>
      </c>
    </row>
    <row r="25" spans="1:10" x14ac:dyDescent="0.4">
      <c r="A25" s="3">
        <v>44999</v>
      </c>
      <c r="B25" s="2" t="s">
        <v>68</v>
      </c>
      <c r="C25" s="4">
        <v>3500</v>
      </c>
      <c r="D25" s="5" t="s">
        <v>84</v>
      </c>
      <c r="E25" s="5"/>
      <c r="F25" s="7" t="str">
        <f ca="1">IFERROR(IF(OFFSET(科目情報[[#Headers],[収入/固定費/変動費]],MATCH(家計簿[[#This Row],[勘定科目]],科目情報[勘定科目],0),0)="収入","収入","支出"),"")</f>
        <v>支出</v>
      </c>
      <c r="G25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25" s="23">
        <f ca="1">IFERROR(IF(家計簿[[#This Row],[収入/支出]]="収入",家計簿[[#This Row],[金額]],-家計簿[[#This Row],[金額]]),0)</f>
        <v>-3500</v>
      </c>
      <c r="I25" s="7">
        <f>YEAR(家計簿[[#This Row],[日付]])</f>
        <v>2023</v>
      </c>
      <c r="J25" s="7">
        <f>MONTH(家計簿[[#This Row],[日付]])</f>
        <v>3</v>
      </c>
    </row>
    <row r="26" spans="1:10" x14ac:dyDescent="0.4">
      <c r="A26" s="3">
        <v>45002</v>
      </c>
      <c r="B26" s="2" t="s">
        <v>36</v>
      </c>
      <c r="C26" s="4">
        <v>1400</v>
      </c>
      <c r="D26" s="5" t="s">
        <v>85</v>
      </c>
      <c r="E26" s="5"/>
      <c r="F26" s="7" t="str">
        <f ca="1">IFERROR(IF(OFFSET(科目情報[[#Headers],[収入/固定費/変動費]],MATCH(家計簿[[#This Row],[勘定科目]],科目情報[勘定科目],0),0)="収入","収入","支出"),"")</f>
        <v>支出</v>
      </c>
      <c r="G26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26" s="23">
        <f ca="1">IFERROR(IF(家計簿[[#This Row],[収入/支出]]="収入",家計簿[[#This Row],[金額]],-家計簿[[#This Row],[金額]]),0)</f>
        <v>-1400</v>
      </c>
      <c r="I26" s="7">
        <f>YEAR(家計簿[[#This Row],[日付]])</f>
        <v>2023</v>
      </c>
      <c r="J26" s="7">
        <f>MONTH(家計簿[[#This Row],[日付]])</f>
        <v>3</v>
      </c>
    </row>
    <row r="27" spans="1:10" x14ac:dyDescent="0.4">
      <c r="A27" s="3">
        <v>45003</v>
      </c>
      <c r="B27" s="2" t="s">
        <v>76</v>
      </c>
      <c r="C27" s="4">
        <v>8000</v>
      </c>
      <c r="D27" s="5" t="s">
        <v>82</v>
      </c>
      <c r="E27" s="5"/>
      <c r="F27" s="7" t="str">
        <f ca="1">IFERROR(IF(OFFSET(科目情報[[#Headers],[収入/固定費/変動費]],MATCH(家計簿[[#This Row],[勘定科目]],科目情報[勘定科目],0),0)="収入","収入","支出"),"")</f>
        <v>支出</v>
      </c>
      <c r="G27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27" s="23">
        <f ca="1">IFERROR(IF(家計簿[[#This Row],[収入/支出]]="収入",家計簿[[#This Row],[金額]],-家計簿[[#This Row],[金額]]),0)</f>
        <v>-8000</v>
      </c>
      <c r="I27" s="7">
        <f>YEAR(家計簿[[#This Row],[日付]])</f>
        <v>2023</v>
      </c>
      <c r="J27" s="7">
        <f>MONTH(家計簿[[#This Row],[日付]])</f>
        <v>3</v>
      </c>
    </row>
    <row r="28" spans="1:10" x14ac:dyDescent="0.4">
      <c r="A28" s="3">
        <v>45004</v>
      </c>
      <c r="B28" s="2" t="s">
        <v>77</v>
      </c>
      <c r="C28" s="4">
        <v>1300</v>
      </c>
      <c r="D28" s="5" t="s">
        <v>85</v>
      </c>
      <c r="E28" s="5"/>
      <c r="F28" s="7" t="str">
        <f ca="1">IFERROR(IF(OFFSET(科目情報[[#Headers],[収入/固定費/変動費]],MATCH(家計簿[[#This Row],[勘定科目]],科目情報[勘定科目],0),0)="収入","収入","支出"),"")</f>
        <v>収入</v>
      </c>
      <c r="G28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/>
      </c>
      <c r="H28" s="23">
        <f ca="1">IFERROR(IF(家計簿[[#This Row],[収入/支出]]="収入",家計簿[[#This Row],[金額]],-家計簿[[#This Row],[金額]]),0)</f>
        <v>1300</v>
      </c>
      <c r="I28" s="7">
        <f>YEAR(家計簿[[#This Row],[日付]])</f>
        <v>2023</v>
      </c>
      <c r="J28" s="7">
        <f>MONTH(家計簿[[#This Row],[日付]])</f>
        <v>3</v>
      </c>
    </row>
    <row r="29" spans="1:10" x14ac:dyDescent="0.4">
      <c r="A29" s="3">
        <v>45019</v>
      </c>
      <c r="B29" s="2" t="s">
        <v>59</v>
      </c>
      <c r="C29" s="4">
        <v>20000</v>
      </c>
      <c r="D29" s="5"/>
      <c r="E29" s="5"/>
      <c r="F29" s="7" t="str">
        <f ca="1">IFERROR(IF(OFFSET(科目情報[[#Headers],[収入/固定費/変動費]],MATCH(家計簿[[#This Row],[勘定科目]],科目情報[勘定科目],0),0)="収入","収入","支出"),"")</f>
        <v>支出</v>
      </c>
      <c r="G29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29" s="23">
        <f ca="1">IFERROR(IF(家計簿[[#This Row],[収入/支出]]="収入",家計簿[[#This Row],[金額]],-家計簿[[#This Row],[金額]]),0)</f>
        <v>-20000</v>
      </c>
      <c r="I29" s="7">
        <f>YEAR(家計簿[[#This Row],[日付]])</f>
        <v>2023</v>
      </c>
      <c r="J29" s="7">
        <f>MONTH(家計簿[[#This Row],[日付]])</f>
        <v>4</v>
      </c>
    </row>
    <row r="30" spans="1:10" x14ac:dyDescent="0.4">
      <c r="A30" s="3">
        <v>45021</v>
      </c>
      <c r="B30" s="2" t="s">
        <v>66</v>
      </c>
      <c r="C30" s="4">
        <v>15000</v>
      </c>
      <c r="D30" s="5"/>
      <c r="E30" s="5"/>
      <c r="F30" s="7" t="str">
        <f ca="1">IFERROR(IF(OFFSET(科目情報[[#Headers],[収入/固定費/変動費]],MATCH(家計簿[[#This Row],[勘定科目]],科目情報[勘定科目],0),0)="収入","収入","支出"),"")</f>
        <v>収入</v>
      </c>
      <c r="G30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/>
      </c>
      <c r="H30" s="23">
        <f ca="1">IFERROR(IF(家計簿[[#This Row],[収入/支出]]="収入",家計簿[[#This Row],[金額]],-家計簿[[#This Row],[金額]]),0)</f>
        <v>15000</v>
      </c>
      <c r="I30" s="7">
        <f>YEAR(家計簿[[#This Row],[日付]])</f>
        <v>2023</v>
      </c>
      <c r="J30" s="7">
        <f>MONTH(家計簿[[#This Row],[日付]])</f>
        <v>4</v>
      </c>
    </row>
    <row r="31" spans="1:10" x14ac:dyDescent="0.4">
      <c r="A31" s="3">
        <v>45027</v>
      </c>
      <c r="B31" s="2" t="s">
        <v>67</v>
      </c>
      <c r="C31" s="4">
        <v>3500</v>
      </c>
      <c r="D31" s="5"/>
      <c r="E31" s="5"/>
      <c r="F31" s="7" t="str">
        <f ca="1">IFERROR(IF(OFFSET(科目情報[[#Headers],[収入/固定費/変動費]],MATCH(家計簿[[#This Row],[勘定科目]],科目情報[勘定科目],0),0)="収入","収入","支出"),"")</f>
        <v>支出</v>
      </c>
      <c r="G31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31" s="23">
        <f ca="1">IFERROR(IF(家計簿[[#This Row],[収入/支出]]="収入",家計簿[[#This Row],[金額]],-家計簿[[#This Row],[金額]]),0)</f>
        <v>-3500</v>
      </c>
      <c r="I31" s="7">
        <f>YEAR(家計簿[[#This Row],[日付]])</f>
        <v>2023</v>
      </c>
      <c r="J31" s="7">
        <f>MONTH(家計簿[[#This Row],[日付]])</f>
        <v>4</v>
      </c>
    </row>
    <row r="32" spans="1:10" x14ac:dyDescent="0.4">
      <c r="A32" s="3">
        <v>45032</v>
      </c>
      <c r="B32" s="2" t="s">
        <v>68</v>
      </c>
      <c r="C32" s="4">
        <v>1400</v>
      </c>
      <c r="D32" s="5"/>
      <c r="E32" s="5"/>
      <c r="F32" s="7" t="str">
        <f ca="1">IFERROR(IF(OFFSET(科目情報[[#Headers],[収入/固定費/変動費]],MATCH(家計簿[[#This Row],[勘定科目]],科目情報[勘定科目],0),0)="収入","収入","支出"),"")</f>
        <v>支出</v>
      </c>
      <c r="G32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32" s="23">
        <f ca="1">IFERROR(IF(家計簿[[#This Row],[収入/支出]]="収入",家計簿[[#This Row],[金額]],-家計簿[[#This Row],[金額]]),0)</f>
        <v>-1400</v>
      </c>
      <c r="I32" s="7">
        <f>YEAR(家計簿[[#This Row],[日付]])</f>
        <v>2023</v>
      </c>
      <c r="J32" s="7">
        <f>MONTH(家計簿[[#This Row],[日付]])</f>
        <v>4</v>
      </c>
    </row>
    <row r="33" spans="1:10" x14ac:dyDescent="0.4">
      <c r="A33" s="3">
        <v>45023</v>
      </c>
      <c r="B33" s="2" t="s">
        <v>59</v>
      </c>
      <c r="C33" s="4">
        <v>8000</v>
      </c>
      <c r="D33" s="5"/>
      <c r="E33" s="5"/>
      <c r="F33" s="7" t="str">
        <f ca="1">IFERROR(IF(OFFSET(科目情報[[#Headers],[収入/固定費/変動費]],MATCH(家計簿[[#This Row],[勘定科目]],科目情報[勘定科目],0),0)="収入","収入","支出"),"")</f>
        <v>支出</v>
      </c>
      <c r="G33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33" s="23">
        <f ca="1">IFERROR(IF(家計簿[[#This Row],[収入/支出]]="収入",家計簿[[#This Row],[金額]],-家計簿[[#This Row],[金額]]),0)</f>
        <v>-8000</v>
      </c>
      <c r="I33" s="7">
        <f>YEAR(家計簿[[#This Row],[日付]])</f>
        <v>2023</v>
      </c>
      <c r="J33" s="7">
        <f>MONTH(家計簿[[#This Row],[日付]])</f>
        <v>4</v>
      </c>
    </row>
    <row r="34" spans="1:10" x14ac:dyDescent="0.4">
      <c r="A34" s="3">
        <v>45038</v>
      </c>
      <c r="B34" s="2" t="s">
        <v>68</v>
      </c>
      <c r="C34" s="4">
        <v>1300</v>
      </c>
      <c r="D34" s="5"/>
      <c r="E34" s="5"/>
      <c r="F34" s="7" t="str">
        <f ca="1">IFERROR(IF(OFFSET(科目情報[[#Headers],[収入/固定費/変動費]],MATCH(家計簿[[#This Row],[勘定科目]],科目情報[勘定科目],0),0)="収入","収入","支出"),"")</f>
        <v>支出</v>
      </c>
      <c r="G34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変動費</v>
      </c>
      <c r="H34" s="23">
        <f ca="1">IFERROR(IF(家計簿[[#This Row],[収入/支出]]="収入",家計簿[[#This Row],[金額]],-家計簿[[#This Row],[金額]]),0)</f>
        <v>-1300</v>
      </c>
      <c r="I34" s="7">
        <f>YEAR(家計簿[[#This Row],[日付]])</f>
        <v>2023</v>
      </c>
      <c r="J34" s="7">
        <f>MONTH(家計簿[[#This Row],[日付]])</f>
        <v>4</v>
      </c>
    </row>
    <row r="35" spans="1:10" x14ac:dyDescent="0.4">
      <c r="A35" s="3">
        <v>45046</v>
      </c>
      <c r="B35" s="2" t="s">
        <v>69</v>
      </c>
      <c r="C35" s="4">
        <v>70000</v>
      </c>
      <c r="D35" s="5"/>
      <c r="E35" s="5"/>
      <c r="F35" s="7" t="str">
        <f ca="1">IFERROR(IF(OFFSET(科目情報[[#Headers],[収入/固定費/変動費]],MATCH(家計簿[[#This Row],[勘定科目]],科目情報[勘定科目],0),0)="収入","収入","支出"),"")</f>
        <v>支出</v>
      </c>
      <c r="G35" s="7" t="str">
        <f ca="1">IFERROR(IF(OFFSET(科目情報[[#Headers],[収入/固定費/変動費]],MATCH(家計簿[[#This Row],[勘定科目]],科目情報[勘定科目],0),0)="収入","",OFFSET(科目情報[[#Headers],[収入/固定費/変動費]],MATCH(家計簿[[#This Row],[勘定科目]],科目情報[勘定科目],0),0)),"")</f>
        <v>固定費</v>
      </c>
      <c r="H35" s="23">
        <f ca="1">IFERROR(IF(家計簿[[#This Row],[収入/支出]]="収入",家計簿[[#This Row],[金額]],-家計簿[[#This Row],[金額]]),0)</f>
        <v>-70000</v>
      </c>
      <c r="I35" s="7">
        <f>YEAR(家計簿[[#This Row],[日付]])</f>
        <v>2023</v>
      </c>
      <c r="J35" s="7">
        <f>MONTH(家計簿[[#This Row],[日付]])</f>
        <v>4</v>
      </c>
    </row>
  </sheetData>
  <phoneticPr fontId="2"/>
  <dataValidations count="1">
    <dataValidation type="list" allowBlank="1" showInputMessage="1" showErrorMessage="1" sqref="B2:B35" xr:uid="{CD5AA926-59ED-4970-888E-2099A5F50597}">
      <formula1>勘定科目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5EED-C8D6-410F-9006-0314D56ACFFE}">
  <dimension ref="A1:B25"/>
  <sheetViews>
    <sheetView showGridLines="0" workbookViewId="0">
      <selection activeCell="B19" sqref="B19"/>
    </sheetView>
  </sheetViews>
  <sheetFormatPr defaultRowHeight="18.75" x14ac:dyDescent="0.4"/>
  <cols>
    <col min="1" max="1" width="21.625" bestFit="1" customWidth="1"/>
    <col min="2" max="2" width="25.5" bestFit="1" customWidth="1"/>
  </cols>
  <sheetData>
    <row r="1" spans="1:2" x14ac:dyDescent="0.4">
      <c r="A1" t="s">
        <v>7</v>
      </c>
      <c r="B1" t="s">
        <v>1</v>
      </c>
    </row>
    <row r="2" spans="1:2" x14ac:dyDescent="0.4">
      <c r="A2" t="s">
        <v>9</v>
      </c>
      <c r="B2" t="s">
        <v>11</v>
      </c>
    </row>
    <row r="3" spans="1:2" x14ac:dyDescent="0.4">
      <c r="A3" t="s">
        <v>9</v>
      </c>
      <c r="B3" t="s">
        <v>13</v>
      </c>
    </row>
    <row r="4" spans="1:2" x14ac:dyDescent="0.4">
      <c r="A4" t="s">
        <v>9</v>
      </c>
      <c r="B4" t="s">
        <v>15</v>
      </c>
    </row>
    <row r="5" spans="1:2" x14ac:dyDescent="0.4">
      <c r="A5" t="s">
        <v>9</v>
      </c>
      <c r="B5" t="s">
        <v>17</v>
      </c>
    </row>
    <row r="6" spans="1:2" x14ac:dyDescent="0.4">
      <c r="A6" t="s">
        <v>9</v>
      </c>
      <c r="B6" t="s">
        <v>19</v>
      </c>
    </row>
    <row r="7" spans="1:2" x14ac:dyDescent="0.4">
      <c r="A7" t="s">
        <v>9</v>
      </c>
      <c r="B7" t="s">
        <v>21</v>
      </c>
    </row>
    <row r="8" spans="1:2" x14ac:dyDescent="0.4">
      <c r="A8" t="s">
        <v>23</v>
      </c>
      <c r="B8" t="s">
        <v>25</v>
      </c>
    </row>
    <row r="9" spans="1:2" x14ac:dyDescent="0.4">
      <c r="A9" t="s">
        <v>23</v>
      </c>
      <c r="B9" t="s">
        <v>27</v>
      </c>
    </row>
    <row r="10" spans="1:2" x14ac:dyDescent="0.4">
      <c r="A10" t="s">
        <v>23</v>
      </c>
      <c r="B10" t="s">
        <v>29</v>
      </c>
    </row>
    <row r="11" spans="1:2" x14ac:dyDescent="0.4">
      <c r="A11" t="s">
        <v>23</v>
      </c>
      <c r="B11" t="s">
        <v>31</v>
      </c>
    </row>
    <row r="12" spans="1:2" x14ac:dyDescent="0.4">
      <c r="A12" t="s">
        <v>23</v>
      </c>
      <c r="B12" t="s">
        <v>33</v>
      </c>
    </row>
    <row r="13" spans="1:2" x14ac:dyDescent="0.4">
      <c r="A13" t="s">
        <v>23</v>
      </c>
      <c r="B13" t="s">
        <v>35</v>
      </c>
    </row>
    <row r="14" spans="1:2" x14ac:dyDescent="0.4">
      <c r="A14" t="s">
        <v>23</v>
      </c>
      <c r="B14" t="s">
        <v>37</v>
      </c>
    </row>
    <row r="15" spans="1:2" x14ac:dyDescent="0.4">
      <c r="A15" t="s">
        <v>23</v>
      </c>
      <c r="B15" t="s">
        <v>39</v>
      </c>
    </row>
    <row r="16" spans="1:2" x14ac:dyDescent="0.4">
      <c r="A16" t="s">
        <v>41</v>
      </c>
      <c r="B16" t="s">
        <v>43</v>
      </c>
    </row>
    <row r="17" spans="1:2" x14ac:dyDescent="0.4">
      <c r="A17" t="s">
        <v>41</v>
      </c>
      <c r="B17" t="s">
        <v>45</v>
      </c>
    </row>
    <row r="18" spans="1:2" x14ac:dyDescent="0.4">
      <c r="A18" t="s">
        <v>41</v>
      </c>
      <c r="B18" t="s">
        <v>47</v>
      </c>
    </row>
    <row r="19" spans="1:2" x14ac:dyDescent="0.4">
      <c r="A19" t="s">
        <v>41</v>
      </c>
      <c r="B19" t="s">
        <v>49</v>
      </c>
    </row>
    <row r="20" spans="1:2" x14ac:dyDescent="0.4">
      <c r="A20" t="s">
        <v>41</v>
      </c>
      <c r="B20" t="s">
        <v>51</v>
      </c>
    </row>
    <row r="21" spans="1:2" x14ac:dyDescent="0.4">
      <c r="A21" t="s">
        <v>41</v>
      </c>
      <c r="B21" t="s">
        <v>53</v>
      </c>
    </row>
    <row r="22" spans="1:2" x14ac:dyDescent="0.4">
      <c r="A22" t="s">
        <v>41</v>
      </c>
      <c r="B22" t="s">
        <v>55</v>
      </c>
    </row>
    <row r="23" spans="1:2" x14ac:dyDescent="0.4">
      <c r="A23" t="s">
        <v>41</v>
      </c>
      <c r="B23" t="s">
        <v>57</v>
      </c>
    </row>
    <row r="24" spans="1:2" x14ac:dyDescent="0.4">
      <c r="A24" t="s">
        <v>41</v>
      </c>
      <c r="B24" t="s">
        <v>61</v>
      </c>
    </row>
    <row r="25" spans="1:2" x14ac:dyDescent="0.4">
      <c r="A25" t="s">
        <v>41</v>
      </c>
      <c r="B25" t="s">
        <v>59</v>
      </c>
    </row>
  </sheetData>
  <phoneticPr fontId="2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05E29-5119-41C9-B05A-B5864BE64B8E}">
  <dimension ref="A1:D27"/>
  <sheetViews>
    <sheetView showGridLines="0" workbookViewId="0">
      <selection activeCell="I1" sqref="I1"/>
    </sheetView>
  </sheetViews>
  <sheetFormatPr defaultRowHeight="18.75" x14ac:dyDescent="0.4"/>
  <cols>
    <col min="1" max="1" width="13.25" bestFit="1" customWidth="1"/>
    <col min="2" max="2" width="11.25" bestFit="1" customWidth="1"/>
    <col min="3" max="3" width="8.5" bestFit="1" customWidth="1"/>
    <col min="4" max="4" width="9.25" bestFit="1" customWidth="1"/>
  </cols>
  <sheetData>
    <row r="1" spans="1:4" x14ac:dyDescent="0.4">
      <c r="A1" s="8" t="s">
        <v>96</v>
      </c>
      <c r="B1" s="9">
        <v>2023</v>
      </c>
    </row>
    <row r="2" spans="1:4" x14ac:dyDescent="0.4">
      <c r="A2" s="8" t="s">
        <v>98</v>
      </c>
      <c r="B2" t="s">
        <v>108</v>
      </c>
    </row>
    <row r="4" spans="1:4" x14ac:dyDescent="0.4">
      <c r="A4" s="8" t="s">
        <v>95</v>
      </c>
      <c r="B4" s="8" t="s">
        <v>91</v>
      </c>
    </row>
    <row r="5" spans="1:4" x14ac:dyDescent="0.4">
      <c r="A5" s="8" t="s">
        <v>89</v>
      </c>
      <c r="B5" t="s">
        <v>92</v>
      </c>
      <c r="C5" t="s">
        <v>8</v>
      </c>
      <c r="D5" t="s">
        <v>90</v>
      </c>
    </row>
    <row r="6" spans="1:4" x14ac:dyDescent="0.4">
      <c r="A6" s="9" t="s">
        <v>93</v>
      </c>
      <c r="B6" s="42"/>
      <c r="C6" s="42">
        <v>281300</v>
      </c>
      <c r="D6" s="42">
        <v>281300</v>
      </c>
    </row>
    <row r="7" spans="1:4" x14ac:dyDescent="0.4">
      <c r="A7" s="10" t="s">
        <v>10</v>
      </c>
      <c r="B7" s="42"/>
      <c r="C7" s="42">
        <v>250000</v>
      </c>
      <c r="D7" s="42">
        <v>250000</v>
      </c>
    </row>
    <row r="8" spans="1:4" x14ac:dyDescent="0.4">
      <c r="A8" s="10" t="s">
        <v>16</v>
      </c>
      <c r="B8" s="42"/>
      <c r="C8" s="42">
        <v>30000</v>
      </c>
      <c r="D8" s="42">
        <v>30000</v>
      </c>
    </row>
    <row r="9" spans="1:4" x14ac:dyDescent="0.4">
      <c r="A9" s="10" t="s">
        <v>18</v>
      </c>
      <c r="B9" s="42"/>
      <c r="C9" s="42">
        <v>1300</v>
      </c>
      <c r="D9" s="42">
        <v>1300</v>
      </c>
    </row>
    <row r="10" spans="1:4" x14ac:dyDescent="0.4">
      <c r="A10" s="9" t="s">
        <v>22</v>
      </c>
      <c r="B10" s="42">
        <v>-203900</v>
      </c>
      <c r="C10" s="42"/>
      <c r="D10" s="42">
        <v>-203900</v>
      </c>
    </row>
    <row r="11" spans="1:4" x14ac:dyDescent="0.4">
      <c r="A11" s="10" t="s">
        <v>28</v>
      </c>
      <c r="B11" s="42">
        <v>-4000</v>
      </c>
      <c r="C11" s="42"/>
      <c r="D11" s="42">
        <v>-4000</v>
      </c>
    </row>
    <row r="12" spans="1:4" x14ac:dyDescent="0.4">
      <c r="A12" s="10" t="s">
        <v>36</v>
      </c>
      <c r="B12" s="42">
        <v>-21400</v>
      </c>
      <c r="C12" s="42"/>
      <c r="D12" s="42">
        <v>-21400</v>
      </c>
    </row>
    <row r="13" spans="1:4" x14ac:dyDescent="0.4">
      <c r="A13" s="10" t="s">
        <v>24</v>
      </c>
      <c r="B13" s="42">
        <v>-140000</v>
      </c>
      <c r="C13" s="42"/>
      <c r="D13" s="42">
        <v>-140000</v>
      </c>
    </row>
    <row r="14" spans="1:4" x14ac:dyDescent="0.4">
      <c r="A14" s="10" t="s">
        <v>30</v>
      </c>
      <c r="B14" s="42">
        <v>-5000</v>
      </c>
      <c r="C14" s="42"/>
      <c r="D14" s="42">
        <v>-5000</v>
      </c>
    </row>
    <row r="15" spans="1:4" x14ac:dyDescent="0.4">
      <c r="A15" s="10" t="s">
        <v>32</v>
      </c>
      <c r="B15" s="42">
        <v>-8000</v>
      </c>
      <c r="C15" s="42"/>
      <c r="D15" s="42">
        <v>-8000</v>
      </c>
    </row>
    <row r="16" spans="1:4" x14ac:dyDescent="0.4">
      <c r="A16" s="10" t="s">
        <v>26</v>
      </c>
      <c r="B16" s="42">
        <v>-12500</v>
      </c>
      <c r="C16" s="42"/>
      <c r="D16" s="42">
        <v>-12500</v>
      </c>
    </row>
    <row r="17" spans="1:4" x14ac:dyDescent="0.4">
      <c r="A17" s="10" t="s">
        <v>34</v>
      </c>
      <c r="B17" s="42">
        <v>-13000</v>
      </c>
      <c r="C17" s="42"/>
      <c r="D17" s="42">
        <v>-13000</v>
      </c>
    </row>
    <row r="18" spans="1:4" x14ac:dyDescent="0.4">
      <c r="A18" s="9" t="s">
        <v>40</v>
      </c>
      <c r="B18" s="42">
        <v>-98600</v>
      </c>
      <c r="C18" s="42"/>
      <c r="D18" s="42">
        <v>-98600</v>
      </c>
    </row>
    <row r="19" spans="1:4" x14ac:dyDescent="0.4">
      <c r="A19" s="10" t="s">
        <v>52</v>
      </c>
      <c r="B19" s="42">
        <v>-1600</v>
      </c>
      <c r="C19" s="42"/>
      <c r="D19" s="42">
        <v>-1600</v>
      </c>
    </row>
    <row r="20" spans="1:4" x14ac:dyDescent="0.4">
      <c r="A20" s="10" t="s">
        <v>46</v>
      </c>
      <c r="B20" s="42">
        <v>-2000</v>
      </c>
      <c r="C20" s="42"/>
      <c r="D20" s="42">
        <v>-2000</v>
      </c>
    </row>
    <row r="21" spans="1:4" x14ac:dyDescent="0.4">
      <c r="A21" s="10" t="s">
        <v>50</v>
      </c>
      <c r="B21" s="42">
        <v>-1500</v>
      </c>
      <c r="C21" s="42"/>
      <c r="D21" s="42">
        <v>-1500</v>
      </c>
    </row>
    <row r="22" spans="1:4" x14ac:dyDescent="0.4">
      <c r="A22" s="10" t="s">
        <v>48</v>
      </c>
      <c r="B22" s="42">
        <v>-1200</v>
      </c>
      <c r="C22" s="42"/>
      <c r="D22" s="42">
        <v>-1200</v>
      </c>
    </row>
    <row r="23" spans="1:4" x14ac:dyDescent="0.4">
      <c r="A23" s="10" t="s">
        <v>56</v>
      </c>
      <c r="B23" s="42">
        <v>-3000</v>
      </c>
      <c r="C23" s="42"/>
      <c r="D23" s="42">
        <v>-3000</v>
      </c>
    </row>
    <row r="24" spans="1:4" x14ac:dyDescent="0.4">
      <c r="A24" s="10" t="s">
        <v>42</v>
      </c>
      <c r="B24" s="42">
        <v>-10900</v>
      </c>
      <c r="C24" s="42"/>
      <c r="D24" s="42">
        <v>-10900</v>
      </c>
    </row>
    <row r="25" spans="1:4" x14ac:dyDescent="0.4">
      <c r="A25" s="10" t="s">
        <v>58</v>
      </c>
      <c r="B25" s="42">
        <v>-66000</v>
      </c>
      <c r="C25" s="42"/>
      <c r="D25" s="42">
        <v>-66000</v>
      </c>
    </row>
    <row r="26" spans="1:4" x14ac:dyDescent="0.4">
      <c r="A26" s="10" t="s">
        <v>44</v>
      </c>
      <c r="B26" s="42">
        <v>-12400</v>
      </c>
      <c r="C26" s="42"/>
      <c r="D26" s="42">
        <v>-12400</v>
      </c>
    </row>
    <row r="27" spans="1:4" x14ac:dyDescent="0.4">
      <c r="A27" s="9" t="s">
        <v>90</v>
      </c>
      <c r="B27" s="42">
        <v>-302500</v>
      </c>
      <c r="C27" s="42">
        <v>281300</v>
      </c>
      <c r="D27" s="42">
        <v>-21200</v>
      </c>
    </row>
  </sheetData>
  <phoneticPr fontId="2"/>
  <pageMargins left="0.7" right="0.7" top="0.75" bottom="0.75" header="0.3" footer="0.3"/>
  <pageSetup paperSize="9"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36984-ABFC-452D-86D5-91C2A8606859}">
  <dimension ref="A1:I28"/>
  <sheetViews>
    <sheetView showGridLines="0" zoomScale="85" zoomScaleNormal="85" workbookViewId="0">
      <selection activeCell="B3" sqref="B3"/>
    </sheetView>
  </sheetViews>
  <sheetFormatPr defaultRowHeight="18.75" x14ac:dyDescent="0.4"/>
  <cols>
    <col min="1" max="1" width="9" style="1"/>
    <col min="2" max="2" width="10.25" style="1" customWidth="1"/>
    <col min="3" max="3" width="9" style="1"/>
    <col min="4" max="4" width="14.375" style="1" bestFit="1" customWidth="1"/>
    <col min="5" max="5" width="10.25" style="1" bestFit="1" customWidth="1"/>
    <col min="6" max="6" width="8.625" style="1" customWidth="1"/>
    <col min="7" max="7" width="12.625" style="1" customWidth="1"/>
    <col min="8" max="8" width="8.625" customWidth="1"/>
    <col min="9" max="9" width="12.625" customWidth="1"/>
  </cols>
  <sheetData>
    <row r="1" spans="1:9" ht="19.5" x14ac:dyDescent="0.4">
      <c r="A1" s="11" t="s">
        <v>97</v>
      </c>
      <c r="B1" s="12">
        <v>2023</v>
      </c>
      <c r="C1" s="16" t="s">
        <v>100</v>
      </c>
      <c r="D1" s="15">
        <f>IF(OR(B1="",B2=""),"",DATE(B1,B2,1))</f>
        <v>44986</v>
      </c>
      <c r="E1" s="17" t="s">
        <v>102</v>
      </c>
      <c r="F1" s="18" t="s">
        <v>9</v>
      </c>
      <c r="G1" s="21">
        <f ca="1">SUMIF(月別情報[収入/支出],F1,月別情報[金額])</f>
        <v>266300</v>
      </c>
      <c r="H1" s="24" t="s">
        <v>23</v>
      </c>
      <c r="I1" s="20">
        <f ca="1">SUMIF(月別情報[固定費/変動費],H1,月別情報[金額])</f>
        <v>133900</v>
      </c>
    </row>
    <row r="2" spans="1:9" ht="20.25" thickBot="1" x14ac:dyDescent="0.45">
      <c r="A2" s="13" t="s">
        <v>99</v>
      </c>
      <c r="B2" s="14">
        <v>3</v>
      </c>
      <c r="C2" s="16" t="s">
        <v>101</v>
      </c>
      <c r="D2" s="15">
        <f>IF(OR(B1="",B2=""),"",DATE(B1,B2+1,1)-1)</f>
        <v>45016</v>
      </c>
      <c r="F2" s="19" t="s">
        <v>103</v>
      </c>
      <c r="G2" s="21">
        <f ca="1">SUMIF(月別情報[収入/支出],F2,月別情報[金額])</f>
        <v>198300</v>
      </c>
      <c r="H2" s="25" t="s">
        <v>41</v>
      </c>
      <c r="I2" s="20">
        <f ca="1">SUMIF(月別情報[固定費/変動費],H2,月別情報[金額])</f>
        <v>64400</v>
      </c>
    </row>
    <row r="4" spans="1:9" x14ac:dyDescent="0.4">
      <c r="A4" s="2" t="s">
        <v>1</v>
      </c>
      <c r="B4" s="6" t="s">
        <v>2</v>
      </c>
      <c r="C4" s="6" t="s">
        <v>5</v>
      </c>
      <c r="D4" s="6" t="s">
        <v>6</v>
      </c>
      <c r="E4" s="6" t="s">
        <v>94</v>
      </c>
      <c r="F4"/>
    </row>
    <row r="5" spans="1:9" x14ac:dyDescent="0.4">
      <c r="A5" s="2" t="s">
        <v>11</v>
      </c>
      <c r="B5" s="22">
        <f>SUMIFS(家計簿[金額],家計簿[勘定科目],"="&amp;月別情報[[#This Row],[勘定科目]],家計簿[日付],"&gt;="&amp;月別グラフ!$D$1,家計簿[日付],"&lt;="&amp;月別グラフ!$D$2)</f>
        <v>250000</v>
      </c>
      <c r="C5" s="6" t="str">
        <f ca="1">IFERROR(IF(OFFSET(科目情報[[#Headers],[収入/固定費/変動費]],MATCH(月別情報[[#This Row],[勘定科目]],科目情報[勘定科目],0),0)="収入","収入","支出"),"")</f>
        <v>収入</v>
      </c>
      <c r="D5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/>
      </c>
      <c r="E5" s="22">
        <f ca="1">IFERROR(IF(月別情報[[#This Row],[収入/支出]]="収入",月別情報[[#This Row],[金額]],-月別情報[[#This Row],[金額]]),0)</f>
        <v>250000</v>
      </c>
      <c r="F5"/>
    </row>
    <row r="6" spans="1:9" x14ac:dyDescent="0.4">
      <c r="A6" s="2" t="s">
        <v>12</v>
      </c>
      <c r="B6" s="22">
        <f>SUMIFS(家計簿[金額],家計簿[勘定科目],"="&amp;月別情報[[#This Row],[勘定科目]],家計簿[日付],"&gt;="&amp;月別グラフ!$D$1,家計簿[日付],"&lt;="&amp;月別グラフ!$D$2)</f>
        <v>0</v>
      </c>
      <c r="C6" s="6" t="str">
        <f ca="1">IFERROR(IF(OFFSET(科目情報[[#Headers],[収入/固定費/変動費]],MATCH(月別情報[[#This Row],[勘定科目]],科目情報[勘定科目],0),0)="収入","収入","支出"),"")</f>
        <v>収入</v>
      </c>
      <c r="D6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/>
      </c>
      <c r="E6" s="22">
        <f ca="1">IFERROR(IF(月別情報[[#This Row],[収入/支出]]="収入",月別情報[[#This Row],[金額]],-月別情報[[#This Row],[金額]]),0)</f>
        <v>0</v>
      </c>
      <c r="F6"/>
    </row>
    <row r="7" spans="1:9" x14ac:dyDescent="0.4">
      <c r="A7" s="2" t="s">
        <v>15</v>
      </c>
      <c r="B7" s="22">
        <f>SUMIFS(家計簿[金額],家計簿[勘定科目],"="&amp;月別情報[[#This Row],[勘定科目]],家計簿[日付],"&gt;="&amp;月別グラフ!$D$1,家計簿[日付],"&lt;="&amp;月別グラフ!$D$2)</f>
        <v>0</v>
      </c>
      <c r="C7" s="6" t="str">
        <f ca="1">IFERROR(IF(OFFSET(科目情報[[#Headers],[収入/固定費/変動費]],MATCH(月別情報[[#This Row],[勘定科目]],科目情報[勘定科目],0),0)="収入","収入","支出"),"")</f>
        <v>収入</v>
      </c>
      <c r="D7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/>
      </c>
      <c r="E7" s="22">
        <f ca="1">IFERROR(IF(月別情報[[#This Row],[収入/支出]]="収入",月別情報[[#This Row],[金額]],-月別情報[[#This Row],[金額]]),0)</f>
        <v>0</v>
      </c>
      <c r="F7"/>
      <c r="G7"/>
    </row>
    <row r="8" spans="1:9" x14ac:dyDescent="0.4">
      <c r="A8" s="2" t="s">
        <v>17</v>
      </c>
      <c r="B8" s="22">
        <f>SUMIFS(家計簿[金額],家計簿[勘定科目],"="&amp;月別情報[[#This Row],[勘定科目]],家計簿[日付],"&gt;="&amp;月別グラフ!$D$1,家計簿[日付],"&lt;="&amp;月別グラフ!$D$2)</f>
        <v>15000</v>
      </c>
      <c r="C8" s="6" t="str">
        <f ca="1">IFERROR(IF(OFFSET(科目情報[[#Headers],[収入/固定費/変動費]],MATCH(月別情報[[#This Row],[勘定科目]],科目情報[勘定科目],0),0)="収入","収入","支出"),"")</f>
        <v>収入</v>
      </c>
      <c r="D8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/>
      </c>
      <c r="E8" s="22">
        <f ca="1">IFERROR(IF(月別情報[[#This Row],[収入/支出]]="収入",月別情報[[#This Row],[金額]],-月別情報[[#This Row],[金額]]),0)</f>
        <v>15000</v>
      </c>
      <c r="F8"/>
    </row>
    <row r="9" spans="1:9" x14ac:dyDescent="0.4">
      <c r="A9" s="2" t="s">
        <v>19</v>
      </c>
      <c r="B9" s="22">
        <f>SUMIFS(家計簿[金額],家計簿[勘定科目],"="&amp;月別情報[[#This Row],[勘定科目]],家計簿[日付],"&gt;="&amp;月別グラフ!$D$1,家計簿[日付],"&lt;="&amp;月別グラフ!$D$2)</f>
        <v>1300</v>
      </c>
      <c r="C9" s="6" t="str">
        <f ca="1">IFERROR(IF(OFFSET(科目情報[[#Headers],[収入/固定費/変動費]],MATCH(月別情報[[#This Row],[勘定科目]],科目情報[勘定科目],0),0)="収入","収入","支出"),"")</f>
        <v>収入</v>
      </c>
      <c r="D9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/>
      </c>
      <c r="E9" s="22">
        <f ca="1">IFERROR(IF(月別情報[[#This Row],[収入/支出]]="収入",月別情報[[#This Row],[金額]],-月別情報[[#This Row],[金額]]),0)</f>
        <v>1300</v>
      </c>
      <c r="F9"/>
    </row>
    <row r="10" spans="1:9" x14ac:dyDescent="0.4">
      <c r="A10" s="2" t="s">
        <v>21</v>
      </c>
      <c r="B10" s="22">
        <f>SUMIFS(家計簿[金額],家計簿[勘定科目],"="&amp;月別情報[[#This Row],[勘定科目]],家計簿[日付],"&gt;="&amp;月別グラフ!$D$1,家計簿[日付],"&lt;="&amp;月別グラフ!$D$2)</f>
        <v>0</v>
      </c>
      <c r="C10" s="6" t="str">
        <f ca="1">IFERROR(IF(OFFSET(科目情報[[#Headers],[収入/固定費/変動費]],MATCH(月別情報[[#This Row],[勘定科目]],科目情報[勘定科目],0),0)="収入","収入","支出"),"")</f>
        <v>収入</v>
      </c>
      <c r="D10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/>
      </c>
      <c r="E10" s="22">
        <f ca="1">IFERROR(IF(月別情報[[#This Row],[収入/支出]]="収入",月別情報[[#This Row],[金額]],-月別情報[[#This Row],[金額]]),0)</f>
        <v>0</v>
      </c>
      <c r="F10"/>
      <c r="G10"/>
    </row>
    <row r="11" spans="1:9" x14ac:dyDescent="0.4">
      <c r="A11" s="2" t="s">
        <v>25</v>
      </c>
      <c r="B11" s="22">
        <f>SUMIFS(家計簿[金額],家計簿[勘定科目],"="&amp;月別情報[[#This Row],[勘定科目]],家計簿[日付],"&gt;="&amp;月別グラフ!$D$1,家計簿[日付],"&lt;="&amp;月別グラフ!$D$2)</f>
        <v>70000</v>
      </c>
      <c r="C11" s="6" t="str">
        <f ca="1">IFERROR(IF(OFFSET(科目情報[[#Headers],[収入/固定費/変動費]],MATCH(月別情報[[#This Row],[勘定科目]],科目情報[勘定科目],0),0)="収入","収入","支出"),"")</f>
        <v>支出</v>
      </c>
      <c r="D11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固定費</v>
      </c>
      <c r="E11" s="22">
        <f ca="1">IFERROR(IF(月別情報[[#This Row],[収入/支出]]="収入",月別情報[[#This Row],[金額]],-月別情報[[#This Row],[金額]]),0)</f>
        <v>-70000</v>
      </c>
      <c r="F11"/>
      <c r="G11"/>
    </row>
    <row r="12" spans="1:9" x14ac:dyDescent="0.4">
      <c r="A12" s="2" t="s">
        <v>27</v>
      </c>
      <c r="B12" s="22">
        <f>SUMIFS(家計簿[金額],家計簿[勘定科目],"="&amp;月別情報[[#This Row],[勘定科目]],家計簿[日付],"&gt;="&amp;月別グラフ!$D$1,家計簿[日付],"&lt;="&amp;月別グラフ!$D$2)</f>
        <v>12500</v>
      </c>
      <c r="C12" s="6" t="str">
        <f ca="1">IFERROR(IF(OFFSET(科目情報[[#Headers],[収入/固定費/変動費]],MATCH(月別情報[[#This Row],[勘定科目]],科目情報[勘定科目],0),0)="収入","収入","支出"),"")</f>
        <v>支出</v>
      </c>
      <c r="D12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固定費</v>
      </c>
      <c r="E12" s="22">
        <f ca="1">IFERROR(IF(月別情報[[#This Row],[収入/支出]]="収入",月別情報[[#This Row],[金額]],-月別情報[[#This Row],[金額]]),0)</f>
        <v>-12500</v>
      </c>
      <c r="F12"/>
      <c r="G12"/>
    </row>
    <row r="13" spans="1:9" x14ac:dyDescent="0.4">
      <c r="A13" s="2" t="s">
        <v>29</v>
      </c>
      <c r="B13" s="22">
        <f>SUMIFS(家計簿[金額],家計簿[勘定科目],"="&amp;月別情報[[#This Row],[勘定科目]],家計簿[日付],"&gt;="&amp;月別グラフ!$D$1,家計簿[日付],"&lt;="&amp;月別グラフ!$D$2)</f>
        <v>4000</v>
      </c>
      <c r="C13" s="6" t="str">
        <f ca="1">IFERROR(IF(OFFSET(科目情報[[#Headers],[収入/固定費/変動費]],MATCH(月別情報[[#This Row],[勘定科目]],科目情報[勘定科目],0),0)="収入","収入","支出"),"")</f>
        <v>支出</v>
      </c>
      <c r="D13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固定費</v>
      </c>
      <c r="E13" s="22">
        <f ca="1">IFERROR(IF(月別情報[[#This Row],[収入/支出]]="収入",月別情報[[#This Row],[金額]],-月別情報[[#This Row],[金額]]),0)</f>
        <v>-4000</v>
      </c>
      <c r="F13"/>
      <c r="G13"/>
    </row>
    <row r="14" spans="1:9" x14ac:dyDescent="0.4">
      <c r="A14" s="2" t="s">
        <v>31</v>
      </c>
      <c r="B14" s="22">
        <f>SUMIFS(家計簿[金額],家計簿[勘定科目],"="&amp;月別情報[[#This Row],[勘定科目]],家計簿[日付],"&gt;="&amp;月別グラフ!$D$1,家計簿[日付],"&lt;="&amp;月別グラフ!$D$2)</f>
        <v>5000</v>
      </c>
      <c r="C14" s="6" t="str">
        <f ca="1">IFERROR(IF(OFFSET(科目情報[[#Headers],[収入/固定費/変動費]],MATCH(月別情報[[#This Row],[勘定科目]],科目情報[勘定科目],0),0)="収入","収入","支出"),"")</f>
        <v>支出</v>
      </c>
      <c r="D14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固定費</v>
      </c>
      <c r="E14" s="22">
        <f ca="1">IFERROR(IF(月別情報[[#This Row],[収入/支出]]="収入",月別情報[[#This Row],[金額]],-月別情報[[#This Row],[金額]]),0)</f>
        <v>-5000</v>
      </c>
      <c r="F14"/>
      <c r="G14"/>
    </row>
    <row r="15" spans="1:9" x14ac:dyDescent="0.4">
      <c r="A15" s="2" t="s">
        <v>33</v>
      </c>
      <c r="B15" s="22">
        <f>SUMIFS(家計簿[金額],家計簿[勘定科目],"="&amp;月別情報[[#This Row],[勘定科目]],家計簿[日付],"&gt;="&amp;月別グラフ!$D$1,家計簿[日付],"&lt;="&amp;月別グラフ!$D$2)</f>
        <v>8000</v>
      </c>
      <c r="C15" s="6" t="str">
        <f ca="1">IFERROR(IF(OFFSET(科目情報[[#Headers],[収入/固定費/変動費]],MATCH(月別情報[[#This Row],[勘定科目]],科目情報[勘定科目],0),0)="収入","収入","支出"),"")</f>
        <v>支出</v>
      </c>
      <c r="D15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固定費</v>
      </c>
      <c r="E15" s="22">
        <f ca="1">IFERROR(IF(月別情報[[#This Row],[収入/支出]]="収入",月別情報[[#This Row],[金額]],-月別情報[[#This Row],[金額]]),0)</f>
        <v>-8000</v>
      </c>
      <c r="F15"/>
      <c r="G15"/>
    </row>
    <row r="16" spans="1:9" x14ac:dyDescent="0.4">
      <c r="A16" s="2" t="s">
        <v>35</v>
      </c>
      <c r="B16" s="22">
        <f>SUMIFS(家計簿[金額],家計簿[勘定科目],"="&amp;月別情報[[#This Row],[勘定科目]],家計簿[日付],"&gt;="&amp;月別グラフ!$D$1,家計簿[日付],"&lt;="&amp;月別グラフ!$D$2)</f>
        <v>13000</v>
      </c>
      <c r="C16" s="6" t="str">
        <f ca="1">IFERROR(IF(OFFSET(科目情報[[#Headers],[収入/固定費/変動費]],MATCH(月別情報[[#This Row],[勘定科目]],科目情報[勘定科目],0),0)="収入","収入","支出"),"")</f>
        <v>支出</v>
      </c>
      <c r="D16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固定費</v>
      </c>
      <c r="E16" s="22">
        <f ca="1">IFERROR(IF(月別情報[[#This Row],[収入/支出]]="収入",月別情報[[#This Row],[金額]],-月別情報[[#This Row],[金額]]),0)</f>
        <v>-13000</v>
      </c>
      <c r="F16"/>
      <c r="G16"/>
    </row>
    <row r="17" spans="1:7" x14ac:dyDescent="0.4">
      <c r="A17" s="2" t="s">
        <v>36</v>
      </c>
      <c r="B17" s="22">
        <f>SUMIFS(家計簿[金額],家計簿[勘定科目],"="&amp;月別情報[[#This Row],[勘定科目]],家計簿[日付],"&gt;="&amp;月別グラフ!$D$1,家計簿[日付],"&lt;="&amp;月別グラフ!$D$2)</f>
        <v>21400</v>
      </c>
      <c r="C17" s="6" t="str">
        <f ca="1">IFERROR(IF(OFFSET(科目情報[[#Headers],[収入/固定費/変動費]],MATCH(月別情報[[#This Row],[勘定科目]],科目情報[勘定科目],0),0)="収入","収入","支出"),"")</f>
        <v>支出</v>
      </c>
      <c r="D17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固定費</v>
      </c>
      <c r="E17" s="22">
        <f ca="1">IFERROR(IF(月別情報[[#This Row],[収入/支出]]="収入",月別情報[[#This Row],[金額]],-月別情報[[#This Row],[金額]]),0)</f>
        <v>-21400</v>
      </c>
      <c r="F17"/>
      <c r="G17"/>
    </row>
    <row r="18" spans="1:7" x14ac:dyDescent="0.4">
      <c r="A18" s="2" t="s">
        <v>39</v>
      </c>
      <c r="B18" s="22">
        <f>SUMIFS(家計簿[金額],家計簿[勘定科目],"="&amp;月別情報[[#This Row],[勘定科目]],家計簿[日付],"&gt;="&amp;月別グラフ!$D$1,家計簿[日付],"&lt;="&amp;月別グラフ!$D$2)</f>
        <v>0</v>
      </c>
      <c r="C18" s="6" t="str">
        <f ca="1">IFERROR(IF(OFFSET(科目情報[[#Headers],[収入/固定費/変動費]],MATCH(月別情報[[#This Row],[勘定科目]],科目情報[勘定科目],0),0)="収入","収入","支出"),"")</f>
        <v>支出</v>
      </c>
      <c r="D18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固定費</v>
      </c>
      <c r="E18" s="22">
        <f ca="1">IFERROR(IF(月別情報[[#This Row],[収入/支出]]="収入",月別情報[[#This Row],[金額]],-月別情報[[#This Row],[金額]]),0)</f>
        <v>0</v>
      </c>
      <c r="F18"/>
      <c r="G18"/>
    </row>
    <row r="19" spans="1:7" x14ac:dyDescent="0.4">
      <c r="A19" s="2" t="s">
        <v>43</v>
      </c>
      <c r="B19" s="22">
        <f>SUMIFS(家計簿[金額],家計簿[勘定科目],"="&amp;月別情報[[#This Row],[勘定科目]],家計簿[日付],"&gt;="&amp;月別グラフ!$D$1,家計簿[日付],"&lt;="&amp;月別グラフ!$D$2)</f>
        <v>8200</v>
      </c>
      <c r="C19" s="6" t="str">
        <f ca="1">IFERROR(IF(OFFSET(科目情報[[#Headers],[収入/固定費/変動費]],MATCH(月別情報[[#This Row],[勘定科目]],科目情報[勘定科目],0),0)="収入","収入","支出"),"")</f>
        <v>支出</v>
      </c>
      <c r="D19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19" s="22">
        <f ca="1">IFERROR(IF(月別情報[[#This Row],[収入/支出]]="収入",月別情報[[#This Row],[金額]],-月別情報[[#This Row],[金額]]),0)</f>
        <v>-8200</v>
      </c>
      <c r="F19"/>
      <c r="G19"/>
    </row>
    <row r="20" spans="1:7" x14ac:dyDescent="0.4">
      <c r="A20" s="2" t="s">
        <v>45</v>
      </c>
      <c r="B20" s="22">
        <f>SUMIFS(家計簿[金額],家計簿[勘定科目],"="&amp;月別情報[[#This Row],[勘定科目]],家計簿[日付],"&gt;="&amp;月別グラフ!$D$1,家計簿[日付],"&lt;="&amp;月別グラフ!$D$2)</f>
        <v>8900</v>
      </c>
      <c r="C20" s="6" t="str">
        <f ca="1">IFERROR(IF(OFFSET(科目情報[[#Headers],[収入/固定費/変動費]],MATCH(月別情報[[#This Row],[勘定科目]],科目情報[勘定科目],0),0)="収入","収入","支出"),"")</f>
        <v>支出</v>
      </c>
      <c r="D20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20" s="22">
        <f ca="1">IFERROR(IF(月別情報[[#This Row],[収入/支出]]="収入",月別情報[[#This Row],[金額]],-月別情報[[#This Row],[金額]]),0)</f>
        <v>-8900</v>
      </c>
      <c r="F20"/>
      <c r="G20"/>
    </row>
    <row r="21" spans="1:7" x14ac:dyDescent="0.4">
      <c r="A21" s="2" t="s">
        <v>47</v>
      </c>
      <c r="B21" s="22">
        <f>SUMIFS(家計簿[金額],家計簿[勘定科目],"="&amp;月別情報[[#This Row],[勘定科目]],家計簿[日付],"&gt;="&amp;月別グラフ!$D$1,家計簿[日付],"&lt;="&amp;月別グラフ!$D$2)</f>
        <v>2000</v>
      </c>
      <c r="C21" s="6" t="str">
        <f ca="1">IFERROR(IF(OFFSET(科目情報[[#Headers],[収入/固定費/変動費]],MATCH(月別情報[[#This Row],[勘定科目]],科目情報[勘定科目],0),0)="収入","収入","支出"),"")</f>
        <v>支出</v>
      </c>
      <c r="D21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21" s="22">
        <f ca="1">IFERROR(IF(月別情報[[#This Row],[収入/支出]]="収入",月別情報[[#This Row],[金額]],-月別情報[[#This Row],[金額]]),0)</f>
        <v>-2000</v>
      </c>
      <c r="F21"/>
      <c r="G21"/>
    </row>
    <row r="22" spans="1:7" x14ac:dyDescent="0.4">
      <c r="A22" s="2" t="s">
        <v>49</v>
      </c>
      <c r="B22" s="22">
        <f>SUMIFS(家計簿[金額],家計簿[勘定科目],"="&amp;月別情報[[#This Row],[勘定科目]],家計簿[日付],"&gt;="&amp;月別グラフ!$D$1,家計簿[日付],"&lt;="&amp;月別グラフ!$D$2)</f>
        <v>1200</v>
      </c>
      <c r="C22" s="6" t="str">
        <f ca="1">IFERROR(IF(OFFSET(科目情報[[#Headers],[収入/固定費/変動費]],MATCH(月別情報[[#This Row],[勘定科目]],科目情報[勘定科目],0),0)="収入","収入","支出"),"")</f>
        <v>支出</v>
      </c>
      <c r="D22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22" s="22">
        <f ca="1">IFERROR(IF(月別情報[[#This Row],[収入/支出]]="収入",月別情報[[#This Row],[金額]],-月別情報[[#This Row],[金額]]),0)</f>
        <v>-1200</v>
      </c>
      <c r="F22"/>
      <c r="G22"/>
    </row>
    <row r="23" spans="1:7" x14ac:dyDescent="0.4">
      <c r="A23" s="2" t="s">
        <v>51</v>
      </c>
      <c r="B23" s="22">
        <f>SUMIFS(家計簿[金額],家計簿[勘定科目],"="&amp;月別情報[[#This Row],[勘定科目]],家計簿[日付],"&gt;="&amp;月別グラフ!$D$1,家計簿[日付],"&lt;="&amp;月別グラフ!$D$2)</f>
        <v>1500</v>
      </c>
      <c r="C23" s="6" t="str">
        <f ca="1">IFERROR(IF(OFFSET(科目情報[[#Headers],[収入/固定費/変動費]],MATCH(月別情報[[#This Row],[勘定科目]],科目情報[勘定科目],0),0)="収入","収入","支出"),"")</f>
        <v>支出</v>
      </c>
      <c r="D23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23" s="22">
        <f ca="1">IFERROR(IF(月別情報[[#This Row],[収入/支出]]="収入",月別情報[[#This Row],[金額]],-月別情報[[#This Row],[金額]]),0)</f>
        <v>-1500</v>
      </c>
      <c r="F23"/>
      <c r="G23"/>
    </row>
    <row r="24" spans="1:7" x14ac:dyDescent="0.4">
      <c r="A24" s="2" t="s">
        <v>53</v>
      </c>
      <c r="B24" s="22">
        <f>SUMIFS(家計簿[金額],家計簿[勘定科目],"="&amp;月別情報[[#This Row],[勘定科目]],家計簿[日付],"&gt;="&amp;月別グラフ!$D$1,家計簿[日付],"&lt;="&amp;月別グラフ!$D$2)</f>
        <v>1600</v>
      </c>
      <c r="C24" s="6" t="str">
        <f ca="1">IFERROR(IF(OFFSET(科目情報[[#Headers],[収入/固定費/変動費]],MATCH(月別情報[[#This Row],[勘定科目]],科目情報[勘定科目],0),0)="収入","収入","支出"),"")</f>
        <v>支出</v>
      </c>
      <c r="D24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24" s="22">
        <f ca="1">IFERROR(IF(月別情報[[#This Row],[収入/支出]]="収入",月別情報[[#This Row],[金額]],-月別情報[[#This Row],[金額]]),0)</f>
        <v>-1600</v>
      </c>
      <c r="F24"/>
      <c r="G24"/>
    </row>
    <row r="25" spans="1:7" x14ac:dyDescent="0.4">
      <c r="A25" s="2" t="s">
        <v>55</v>
      </c>
      <c r="B25" s="22">
        <f>SUMIFS(家計簿[金額],家計簿[勘定科目],"="&amp;月別情報[[#This Row],[勘定科目]],家計簿[日付],"&gt;="&amp;月別グラフ!$D$1,家計簿[日付],"&lt;="&amp;月別グラフ!$D$2)</f>
        <v>0</v>
      </c>
      <c r="C25" s="6" t="str">
        <f ca="1">IFERROR(IF(OFFSET(科目情報[[#Headers],[収入/固定費/変動費]],MATCH(月別情報[[#This Row],[勘定科目]],科目情報[勘定科目],0),0)="収入","収入","支出"),"")</f>
        <v>支出</v>
      </c>
      <c r="D25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25" s="22">
        <f ca="1">IFERROR(IF(月別情報[[#This Row],[収入/支出]]="収入",月別情報[[#This Row],[金額]],-月別情報[[#This Row],[金額]]),0)</f>
        <v>0</v>
      </c>
      <c r="F25"/>
      <c r="G25"/>
    </row>
    <row r="26" spans="1:7" x14ac:dyDescent="0.4">
      <c r="A26" s="2" t="s">
        <v>57</v>
      </c>
      <c r="B26" s="22">
        <f>SUMIFS(家計簿[金額],家計簿[勘定科目],"="&amp;月別情報[[#This Row],[勘定科目]],家計簿[日付],"&gt;="&amp;月別グラフ!$D$1,家計簿[日付],"&lt;="&amp;月別グラフ!$D$2)</f>
        <v>3000</v>
      </c>
      <c r="C26" s="6" t="str">
        <f ca="1">IFERROR(IF(OFFSET(科目情報[[#Headers],[収入/固定費/変動費]],MATCH(月別情報[[#This Row],[勘定科目]],科目情報[勘定科目],0),0)="収入","収入","支出"),"")</f>
        <v>支出</v>
      </c>
      <c r="D26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26" s="22">
        <f ca="1">IFERROR(IF(月別情報[[#This Row],[収入/支出]]="収入",月別情報[[#This Row],[金額]],-月別情報[[#This Row],[金額]]),0)</f>
        <v>-3000</v>
      </c>
      <c r="F26"/>
      <c r="G26"/>
    </row>
    <row r="27" spans="1:7" x14ac:dyDescent="0.4">
      <c r="A27" s="2" t="s">
        <v>61</v>
      </c>
      <c r="B27" s="22">
        <f>SUMIFS(家計簿[金額],家計簿[勘定科目],"="&amp;月別情報[[#This Row],[勘定科目]],家計簿[日付],"&gt;="&amp;月別グラフ!$D$1,家計簿[日付],"&lt;="&amp;月別グラフ!$D$2)</f>
        <v>0</v>
      </c>
      <c r="C27" s="6" t="str">
        <f ca="1">IFERROR(IF(OFFSET(科目情報[[#Headers],[収入/固定費/変動費]],MATCH(月別情報[[#This Row],[勘定科目]],科目情報[勘定科目],0),0)="収入","収入","支出"),"")</f>
        <v>支出</v>
      </c>
      <c r="D27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27" s="22">
        <f ca="1">IFERROR(IF(月別情報[[#This Row],[収入/支出]]="収入",月別情報[[#This Row],[金額]],-月別情報[[#This Row],[金額]]),0)</f>
        <v>0</v>
      </c>
      <c r="F27"/>
      <c r="G27"/>
    </row>
    <row r="28" spans="1:7" x14ac:dyDescent="0.4">
      <c r="A28" s="2" t="s">
        <v>59</v>
      </c>
      <c r="B28" s="22">
        <f>SUMIFS(家計簿[金額],家計簿[勘定科目],"="&amp;月別情報[[#This Row],[勘定科目]],家計簿[日付],"&gt;="&amp;月別グラフ!$D$1,家計簿[日付],"&lt;="&amp;月別グラフ!$D$2)</f>
        <v>38000</v>
      </c>
      <c r="C28" s="6" t="str">
        <f ca="1">IFERROR(IF(OFFSET(科目情報[[#Headers],[収入/固定費/変動費]],MATCH(月別情報[[#This Row],[勘定科目]],科目情報[勘定科目],0),0)="収入","収入","支出"),"")</f>
        <v>支出</v>
      </c>
      <c r="D28" s="6" t="str">
        <f ca="1">IFERROR(IF(OFFSET(科目情報[[#Headers],[収入/固定費/変動費]],MATCH(月別情報[[#This Row],[勘定科目]],科目情報[勘定科目],0),0)="収入","",OFFSET(科目情報[[#Headers],[収入/固定費/変動費]],MATCH(月別情報[[#This Row],[勘定科目]],科目情報[勘定科目],0),0)),"")</f>
        <v>変動費</v>
      </c>
      <c r="E28" s="22">
        <f ca="1">IFERROR(IF(月別情報[[#This Row],[収入/支出]]="収入",月別情報[[#This Row],[金額]],-月別情報[[#This Row],[金額]]),0)</f>
        <v>-38000</v>
      </c>
      <c r="F28"/>
      <c r="G28"/>
    </row>
  </sheetData>
  <phoneticPr fontId="2"/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8115-7DC0-4504-90BD-8F0E51F4C062}">
  <dimension ref="C2:AE23"/>
  <sheetViews>
    <sheetView showGridLines="0" zoomScale="55" zoomScaleNormal="5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Z34" sqref="Z34"/>
    </sheetView>
  </sheetViews>
  <sheetFormatPr defaultRowHeight="18.75" x14ac:dyDescent="0.4"/>
  <cols>
    <col min="1" max="2" width="4.625" customWidth="1"/>
    <col min="4" max="5" width="10" customWidth="1"/>
    <col min="8" max="31" width="8.625" customWidth="1"/>
  </cols>
  <sheetData>
    <row r="2" spans="3:31" ht="19.5" x14ac:dyDescent="0.4">
      <c r="H2" s="28" t="s">
        <v>104</v>
      </c>
    </row>
    <row r="3" spans="3:31" x14ac:dyDescent="0.4">
      <c r="H3" s="29" t="s">
        <v>8</v>
      </c>
      <c r="I3" s="29" t="s">
        <v>8</v>
      </c>
      <c r="J3" s="29" t="s">
        <v>8</v>
      </c>
      <c r="K3" s="29" t="s">
        <v>8</v>
      </c>
      <c r="L3" s="29" t="s">
        <v>8</v>
      </c>
      <c r="M3" s="29" t="s">
        <v>8</v>
      </c>
      <c r="N3" s="29" t="s">
        <v>92</v>
      </c>
      <c r="O3" s="29" t="s">
        <v>92</v>
      </c>
      <c r="P3" s="29" t="s">
        <v>92</v>
      </c>
      <c r="Q3" s="29" t="s">
        <v>92</v>
      </c>
      <c r="R3" s="29" t="s">
        <v>92</v>
      </c>
      <c r="S3" s="29" t="s">
        <v>92</v>
      </c>
      <c r="T3" s="29" t="s">
        <v>92</v>
      </c>
      <c r="U3" s="29" t="s">
        <v>92</v>
      </c>
      <c r="V3" s="29" t="s">
        <v>92</v>
      </c>
      <c r="W3" s="29" t="s">
        <v>92</v>
      </c>
      <c r="X3" s="29" t="s">
        <v>92</v>
      </c>
      <c r="Y3" s="29" t="s">
        <v>92</v>
      </c>
      <c r="Z3" s="29" t="s">
        <v>92</v>
      </c>
      <c r="AA3" s="29" t="s">
        <v>92</v>
      </c>
      <c r="AB3" s="29" t="s">
        <v>92</v>
      </c>
      <c r="AC3" s="29" t="s">
        <v>92</v>
      </c>
      <c r="AD3" s="29" t="s">
        <v>92</v>
      </c>
      <c r="AE3" s="29" t="s">
        <v>92</v>
      </c>
    </row>
    <row r="4" spans="3:31" ht="19.5" x14ac:dyDescent="0.4">
      <c r="F4" s="26" t="s">
        <v>103</v>
      </c>
      <c r="G4" s="27"/>
      <c r="H4" s="29" t="s">
        <v>93</v>
      </c>
      <c r="I4" s="29" t="s">
        <v>93</v>
      </c>
      <c r="J4" s="29" t="s">
        <v>93</v>
      </c>
      <c r="K4" s="29" t="s">
        <v>93</v>
      </c>
      <c r="L4" s="29" t="s">
        <v>93</v>
      </c>
      <c r="M4" s="29" t="s">
        <v>93</v>
      </c>
      <c r="N4" s="29" t="s">
        <v>22</v>
      </c>
      <c r="O4" s="29" t="s">
        <v>22</v>
      </c>
      <c r="P4" s="29" t="s">
        <v>22</v>
      </c>
      <c r="Q4" s="29" t="s">
        <v>22</v>
      </c>
      <c r="R4" s="29" t="s">
        <v>22</v>
      </c>
      <c r="S4" s="29" t="s">
        <v>22</v>
      </c>
      <c r="T4" s="29" t="s">
        <v>22</v>
      </c>
      <c r="U4" s="29" t="s">
        <v>22</v>
      </c>
      <c r="V4" s="29" t="s">
        <v>40</v>
      </c>
      <c r="W4" s="29" t="s">
        <v>40</v>
      </c>
      <c r="X4" s="29" t="s">
        <v>40</v>
      </c>
      <c r="Y4" s="29" t="s">
        <v>40</v>
      </c>
      <c r="Z4" s="29" t="s">
        <v>40</v>
      </c>
      <c r="AA4" s="29" t="s">
        <v>40</v>
      </c>
      <c r="AB4" s="29" t="s">
        <v>40</v>
      </c>
      <c r="AC4" s="29" t="s">
        <v>40</v>
      </c>
      <c r="AD4" s="29" t="s">
        <v>40</v>
      </c>
      <c r="AE4" s="29" t="s">
        <v>40</v>
      </c>
    </row>
    <row r="5" spans="3:31" ht="19.5" x14ac:dyDescent="0.4">
      <c r="C5" s="31" t="s">
        <v>107</v>
      </c>
      <c r="D5" s="32" t="s">
        <v>105</v>
      </c>
      <c r="E5" s="33" t="s">
        <v>106</v>
      </c>
      <c r="F5" s="34" t="s">
        <v>22</v>
      </c>
      <c r="G5" s="35" t="s">
        <v>40</v>
      </c>
      <c r="H5" s="36" t="s">
        <v>10</v>
      </c>
      <c r="I5" s="36" t="s">
        <v>12</v>
      </c>
      <c r="J5" s="36" t="s">
        <v>14</v>
      </c>
      <c r="K5" s="36" t="s">
        <v>16</v>
      </c>
      <c r="L5" s="36" t="s">
        <v>18</v>
      </c>
      <c r="M5" s="36" t="s">
        <v>20</v>
      </c>
      <c r="N5" s="34" t="s">
        <v>24</v>
      </c>
      <c r="O5" s="34" t="s">
        <v>26</v>
      </c>
      <c r="P5" s="34" t="s">
        <v>28</v>
      </c>
      <c r="Q5" s="34" t="s">
        <v>30</v>
      </c>
      <c r="R5" s="34" t="s">
        <v>32</v>
      </c>
      <c r="S5" s="34" t="s">
        <v>34</v>
      </c>
      <c r="T5" s="34" t="s">
        <v>36</v>
      </c>
      <c r="U5" s="34" t="s">
        <v>38</v>
      </c>
      <c r="V5" s="37" t="s">
        <v>42</v>
      </c>
      <c r="W5" s="37" t="s">
        <v>44</v>
      </c>
      <c r="X5" s="37" t="s">
        <v>46</v>
      </c>
      <c r="Y5" s="37" t="s">
        <v>48</v>
      </c>
      <c r="Z5" s="37" t="s">
        <v>50</v>
      </c>
      <c r="AA5" s="37" t="s">
        <v>52</v>
      </c>
      <c r="AB5" s="37" t="s">
        <v>54</v>
      </c>
      <c r="AC5" s="37" t="s">
        <v>56</v>
      </c>
      <c r="AD5" s="37" t="s">
        <v>60</v>
      </c>
      <c r="AE5" s="35" t="s">
        <v>58</v>
      </c>
    </row>
    <row r="6" spans="3:31" ht="19.5" x14ac:dyDescent="0.4">
      <c r="C6" s="30">
        <v>2023</v>
      </c>
      <c r="D6" s="39">
        <f ca="1">SUMIFS(家計簿[金額],家計簿[年],年別詳細[[#This Row],[列1]],家計簿[収入/支出],年別詳細[[#Headers],[収入]])</f>
        <v>281300</v>
      </c>
      <c r="E6" s="39">
        <f ca="1">SUMIFS(家計簿[金額],家計簿[年],年別詳細[[#This Row],[列1]],家計簿[収入/支出],年別詳細[[#Headers],[支出]])</f>
        <v>302500</v>
      </c>
      <c r="F6" s="40">
        <f ca="1">SUMIFS(家計簿[金額],家計簿[年],年別詳細[[#This Row],[列1]],家計簿[固定費/変動費],年別詳細[[#Headers],[固定費]])</f>
        <v>203900</v>
      </c>
      <c r="G6" s="40">
        <f ca="1">SUMIFS(家計簿[金額],家計簿[年],年別詳細[[#This Row],[列1]],家計簿[固定費/変動費],年別詳細[[#Headers],[変動費]])</f>
        <v>98600</v>
      </c>
      <c r="H6" s="40">
        <f>SUMIFS(家計簿[金額],家計簿[年],年別詳細[[#This Row],[列1]],家計簿[勘定科目],年別詳細[[#Headers],[給料]])</f>
        <v>250000</v>
      </c>
      <c r="I6" s="40">
        <f>SUMIFS(家計簿[金額],家計簿[年],年別詳細[[#This Row],[列1]],家計簿[勘定科目],年別詳細[[#Headers],[ボーナス]])</f>
        <v>0</v>
      </c>
      <c r="J6" s="40">
        <f>SUMIFS(家計簿[金額],家計簿[年],年別詳細[[#This Row],[列1]],家計簿[勘定科目],年別詳細[[#Headers],[家賃補助]])</f>
        <v>0</v>
      </c>
      <c r="K6" s="40">
        <f>SUMIFS(家計簿[金額],家計簿[年],年別詳細[[#This Row],[列1]],家計簿[勘定科目],年別詳細[[#Headers],[児童手当]])</f>
        <v>30000</v>
      </c>
      <c r="L6" s="40">
        <f>SUMIFS(家計簿[金額],家計簿[年],年別詳細[[#This Row],[列1]],家計簿[勘定科目],年別詳細[[#Headers],[配当金]])</f>
        <v>1300</v>
      </c>
      <c r="M6" s="40">
        <f>SUMIFS(家計簿[金額],家計簿[年],年別詳細[[#This Row],[列1]],家計簿[勘定科目],年別詳細[[#Headers],[特別収入]])</f>
        <v>0</v>
      </c>
      <c r="N6" s="40">
        <f>SUMIFS(家計簿[金額],家計簿[年],年別詳細[[#This Row],[列1]],家計簿[勘定科目],年別詳細[[#Headers],[家賃]])</f>
        <v>140000</v>
      </c>
      <c r="O6" s="40">
        <f>SUMIFS(家計簿[金額],家計簿[年],年別詳細[[#This Row],[列1]],家計簿[勘定科目],年別詳細[[#Headers],[電気代]])</f>
        <v>12500</v>
      </c>
      <c r="P6" s="40">
        <f>SUMIFS(家計簿[金額],家計簿[年],年別詳細[[#This Row],[列1]],家計簿[勘定科目],年別詳細[[#Headers],[ガス代]])</f>
        <v>4000</v>
      </c>
      <c r="Q6" s="40">
        <f>SUMIFS(家計簿[金額],家計簿[年],年別詳細[[#This Row],[列1]],家計簿[勘定科目],年別詳細[[#Headers],[水道代]])</f>
        <v>5000</v>
      </c>
      <c r="R6" s="40">
        <f>SUMIFS(家計簿[金額],家計簿[年],年別詳細[[#This Row],[列1]],家計簿[勘定科目],年別詳細[[#Headers],[通信費]])</f>
        <v>8000</v>
      </c>
      <c r="S6" s="40">
        <f>SUMIFS(家計簿[金額],家計簿[年],年別詳細[[#This Row],[列1]],家計簿[勘定科目],)</f>
        <v>0</v>
      </c>
      <c r="T6" s="40">
        <f>SUMIFS(家計簿[金額],家計簿[年],年別詳細[[#This Row],[列1]],家計簿[勘定科目],)</f>
        <v>0</v>
      </c>
      <c r="U6" s="40">
        <f>SUMIFS(家計簿[金額],家計簿[年],年別詳細[[#This Row],[列1]],家計簿[勘定科目],)</f>
        <v>0</v>
      </c>
      <c r="V6" s="40">
        <f>SUMIFS(家計簿[金額],家計簿[年],年別詳細[[#This Row],[列1]],家計簿[勘定科目],年別詳細[[#Headers],[食費]])</f>
        <v>10900</v>
      </c>
      <c r="W6" s="40">
        <f>SUMIFS(家計簿[金額],家計簿[年],年別詳細[[#This Row],[列1]],家計簿[勘定科目],年別詳細[[#Headers],[日用品]])</f>
        <v>12400</v>
      </c>
      <c r="X6" s="40">
        <f>SUMIFS(家計簿[金額],家計簿[年],年別詳細[[#This Row],[列1]],家計簿[勘定科目],年別詳細[[#Headers],[衣服]])</f>
        <v>2000</v>
      </c>
      <c r="Y6" s="40">
        <f>SUMIFS(家計簿[金額],家計簿[年],年別詳細[[#This Row],[列1]],家計簿[勘定科目],年別詳細[[#Headers],[教育費]])</f>
        <v>1200</v>
      </c>
      <c r="Z6" s="40">
        <f>SUMIFS(家計簿[金額],家計簿[年],年別詳細[[#This Row],[列1]],家計簿[勘定科目],年別詳細[[#Headers],[外食費]])</f>
        <v>1500</v>
      </c>
      <c r="AA6" s="40">
        <f>SUMIFS(家計簿[金額],家計簿[年],年別詳細[[#This Row],[列1]],家計簿[勘定科目],年別詳細[[#Headers],[移動費]])</f>
        <v>1600</v>
      </c>
      <c r="AB6" s="40">
        <f>SUMIFS(家計簿[金額],家計簿[年],年別詳細[[#This Row],[列1]],家計簿[勘定科目],年別詳細[[#Headers],[旅費]])</f>
        <v>0</v>
      </c>
      <c r="AC6" s="40">
        <f>SUMIFS(家計簿[金額],家計簿[年],年別詳細[[#This Row],[列1]],家計簿[勘定科目],年別詳細[[#Headers],[娯楽費]])</f>
        <v>3000</v>
      </c>
      <c r="AD6" s="40">
        <f>SUMIFS(家計簿[金額],家計簿[年],年別詳細[[#This Row],[列1]],家計簿[勘定科目],年別詳細[[#Headers],[医療費]])</f>
        <v>0</v>
      </c>
      <c r="AE6" s="41">
        <f>SUMIFS(家計簿[金額],家計簿[年],年別詳細[[#This Row],[列1]],家計簿[勘定科目],年別詳細[[#Headers],[特別出費]])</f>
        <v>66000</v>
      </c>
    </row>
    <row r="7" spans="3:31" ht="19.5" x14ac:dyDescent="0.4">
      <c r="C7" s="30">
        <v>2024</v>
      </c>
      <c r="D7" s="39">
        <f>SUMIFS(家計簿[金額],家計簿[年],年別詳細[[#This Row],[列1]],家計簿[収入/支出],年別詳細[[#Headers],[収入]])</f>
        <v>0</v>
      </c>
      <c r="E7" s="39">
        <f>SUMIFS(家計簿[金額],家計簿[年],年別詳細[[#This Row],[列1]],家計簿[収入/支出],年別詳細[[#Headers],[支出]])</f>
        <v>0</v>
      </c>
      <c r="F7" s="40">
        <f>SUMIFS(家計簿[金額],家計簿[年],年別詳細[[#This Row],[列1]],家計簿[固定費/変動費],年別詳細[[#Headers],[固定費]])</f>
        <v>0</v>
      </c>
      <c r="G7" s="40">
        <f>SUMIFS(家計簿[金額],家計簿[年],年別詳細[[#This Row],[列1]],家計簿[固定費/変動費],年別詳細[[#Headers],[変動費]])</f>
        <v>0</v>
      </c>
      <c r="H7" s="40">
        <f>SUMIFS(家計簿[金額],家計簿[年],年別詳細[[#This Row],[列1]],家計簿[勘定科目],年別詳細[[#Headers],[給料]])</f>
        <v>0</v>
      </c>
      <c r="I7" s="40">
        <f>SUMIFS(家計簿[金額],家計簿[年],年別詳細[[#This Row],[列1]],家計簿[勘定科目],年別詳細[[#Headers],[ボーナス]])</f>
        <v>0</v>
      </c>
      <c r="J7" s="40">
        <f>SUMIFS(家計簿[金額],家計簿[年],年別詳細[[#This Row],[列1]],家計簿[勘定科目],年別詳細[[#Headers],[家賃補助]])</f>
        <v>0</v>
      </c>
      <c r="K7" s="40">
        <f>SUMIFS(家計簿[金額],家計簿[年],年別詳細[[#This Row],[列1]],家計簿[勘定科目],年別詳細[[#Headers],[児童手当]])</f>
        <v>0</v>
      </c>
      <c r="L7" s="40">
        <f>SUMIFS(家計簿[金額],家計簿[年],年別詳細[[#This Row],[列1]],家計簿[勘定科目],年別詳細[[#Headers],[配当金]])</f>
        <v>0</v>
      </c>
      <c r="M7" s="40">
        <f>SUMIFS(家計簿[金額],家計簿[年],年別詳細[[#This Row],[列1]],家計簿[勘定科目],年別詳細[[#Headers],[特別収入]])</f>
        <v>0</v>
      </c>
      <c r="N7" s="40">
        <f>SUMIFS(家計簿[金額],家計簿[年],年別詳細[[#This Row],[列1]],家計簿[勘定科目],年別詳細[[#Headers],[家賃]])</f>
        <v>0</v>
      </c>
      <c r="O7" s="40">
        <f>SUMIFS(家計簿[金額],家計簿[年],年別詳細[[#This Row],[列1]],家計簿[勘定科目],年別詳細[[#Headers],[電気代]])</f>
        <v>0</v>
      </c>
      <c r="P7" s="40">
        <f>SUMIFS(家計簿[金額],家計簿[年],年別詳細[[#This Row],[列1]],家計簿[勘定科目],年別詳細[[#Headers],[ガス代]])</f>
        <v>0</v>
      </c>
      <c r="Q7" s="40">
        <f>SUMIFS(家計簿[金額],家計簿[年],年別詳細[[#This Row],[列1]],家計簿[勘定科目],年別詳細[[#Headers],[水道代]])</f>
        <v>0</v>
      </c>
      <c r="R7" s="40">
        <f>SUMIFS(家計簿[金額],家計簿[年],年別詳細[[#This Row],[列1]],家計簿[勘定科目],年別詳細[[#Headers],[通信費]])</f>
        <v>0</v>
      </c>
      <c r="S7" s="40">
        <f>SUMIFS(家計簿[金額],家計簿[年],年別詳細[[#This Row],[列1]],家計簿[勘定科目],)</f>
        <v>0</v>
      </c>
      <c r="T7" s="40">
        <f>SUMIFS(家計簿[金額],家計簿[年],年別詳細[[#This Row],[列1]],家計簿[勘定科目],)</f>
        <v>0</v>
      </c>
      <c r="U7" s="40">
        <f>SUMIFS(家計簿[金額],家計簿[年],年別詳細[[#This Row],[列1]],家計簿[勘定科目],)</f>
        <v>0</v>
      </c>
      <c r="V7" s="40">
        <f>SUMIFS(家計簿[金額],家計簿[年],年別詳細[[#This Row],[列1]],家計簿[勘定科目],年別詳細[[#Headers],[食費]])</f>
        <v>0</v>
      </c>
      <c r="W7" s="40">
        <f>SUMIFS(家計簿[金額],家計簿[年],年別詳細[[#This Row],[列1]],家計簿[勘定科目],年別詳細[[#Headers],[日用品]])</f>
        <v>0</v>
      </c>
      <c r="X7" s="40">
        <f>SUMIFS(家計簿[金額],家計簿[年],年別詳細[[#This Row],[列1]],家計簿[勘定科目],年別詳細[[#Headers],[衣服]])</f>
        <v>0</v>
      </c>
      <c r="Y7" s="40">
        <f>SUMIFS(家計簿[金額],家計簿[年],年別詳細[[#This Row],[列1]],家計簿[勘定科目],年別詳細[[#Headers],[教育費]])</f>
        <v>0</v>
      </c>
      <c r="Z7" s="40">
        <f>SUMIFS(家計簿[金額],家計簿[年],年別詳細[[#This Row],[列1]],家計簿[勘定科目],年別詳細[[#Headers],[外食費]])</f>
        <v>0</v>
      </c>
      <c r="AA7" s="40">
        <f>SUMIFS(家計簿[金額],家計簿[年],年別詳細[[#This Row],[列1]],家計簿[勘定科目],年別詳細[[#Headers],[移動費]])</f>
        <v>0</v>
      </c>
      <c r="AB7" s="40">
        <f>SUMIFS(家計簿[金額],家計簿[年],年別詳細[[#This Row],[列1]],家計簿[勘定科目],年別詳細[[#Headers],[旅費]])</f>
        <v>0</v>
      </c>
      <c r="AC7" s="40">
        <f>SUMIFS(家計簿[金額],家計簿[年],年別詳細[[#This Row],[列1]],家計簿[勘定科目],年別詳細[[#Headers],[娯楽費]])</f>
        <v>0</v>
      </c>
      <c r="AD7" s="40">
        <f>SUMIFS(家計簿[金額],家計簿[年],年別詳細[[#This Row],[列1]],家計簿[勘定科目],年別詳細[[#Headers],[医療費]])</f>
        <v>0</v>
      </c>
      <c r="AE7" s="41">
        <f>SUMIFS(家計簿[金額],家計簿[年],年別詳細[[#This Row],[列1]],家計簿[勘定科目],年別詳細[[#Headers],[特別出費]])</f>
        <v>0</v>
      </c>
    </row>
    <row r="8" spans="3:31" ht="19.5" x14ac:dyDescent="0.4">
      <c r="C8" s="30">
        <v>2025</v>
      </c>
      <c r="D8" s="39">
        <f>SUMIFS(家計簿[金額],家計簿[年],年別詳細[[#This Row],[列1]],家計簿[収入/支出],年別詳細[[#Headers],[収入]])</f>
        <v>0</v>
      </c>
      <c r="E8" s="39">
        <f>SUMIFS(家計簿[金額],家計簿[年],年別詳細[[#This Row],[列1]],家計簿[収入/支出],年別詳細[[#Headers],[支出]])</f>
        <v>0</v>
      </c>
      <c r="F8" s="40">
        <f>SUMIFS(家計簿[金額],家計簿[年],年別詳細[[#This Row],[列1]],家計簿[固定費/変動費],年別詳細[[#Headers],[固定費]])</f>
        <v>0</v>
      </c>
      <c r="G8" s="40">
        <f>SUMIFS(家計簿[金額],家計簿[年],年別詳細[[#This Row],[列1]],家計簿[固定費/変動費],年別詳細[[#Headers],[変動費]])</f>
        <v>0</v>
      </c>
      <c r="H8" s="40">
        <f>SUMIFS(家計簿[金額],家計簿[年],年別詳細[[#This Row],[列1]],家計簿[勘定科目],年別詳細[[#Headers],[給料]])</f>
        <v>0</v>
      </c>
      <c r="I8" s="40">
        <f>SUMIFS(家計簿[金額],家計簿[年],年別詳細[[#This Row],[列1]],家計簿[勘定科目],年別詳細[[#Headers],[ボーナス]])</f>
        <v>0</v>
      </c>
      <c r="J8" s="40">
        <f>SUMIFS(家計簿[金額],家計簿[年],年別詳細[[#This Row],[列1]],家計簿[勘定科目],年別詳細[[#Headers],[家賃補助]])</f>
        <v>0</v>
      </c>
      <c r="K8" s="40">
        <f>SUMIFS(家計簿[金額],家計簿[年],年別詳細[[#This Row],[列1]],家計簿[勘定科目],年別詳細[[#Headers],[児童手当]])</f>
        <v>0</v>
      </c>
      <c r="L8" s="40">
        <f>SUMIFS(家計簿[金額],家計簿[年],年別詳細[[#This Row],[列1]],家計簿[勘定科目],年別詳細[[#Headers],[配当金]])</f>
        <v>0</v>
      </c>
      <c r="M8" s="40">
        <f>SUMIFS(家計簿[金額],家計簿[年],年別詳細[[#This Row],[列1]],家計簿[勘定科目],年別詳細[[#Headers],[特別収入]])</f>
        <v>0</v>
      </c>
      <c r="N8" s="40">
        <f>SUMIFS(家計簿[金額],家計簿[年],年別詳細[[#This Row],[列1]],家計簿[勘定科目],年別詳細[[#Headers],[家賃]])</f>
        <v>0</v>
      </c>
      <c r="O8" s="40">
        <f>SUMIFS(家計簿[金額],家計簿[年],年別詳細[[#This Row],[列1]],家計簿[勘定科目],年別詳細[[#Headers],[電気代]])</f>
        <v>0</v>
      </c>
      <c r="P8" s="40">
        <f>SUMIFS(家計簿[金額],家計簿[年],年別詳細[[#This Row],[列1]],家計簿[勘定科目],年別詳細[[#Headers],[ガス代]])</f>
        <v>0</v>
      </c>
      <c r="Q8" s="40">
        <f>SUMIFS(家計簿[金額],家計簿[年],年別詳細[[#This Row],[列1]],家計簿[勘定科目],年別詳細[[#Headers],[水道代]])</f>
        <v>0</v>
      </c>
      <c r="R8" s="40">
        <f>SUMIFS(家計簿[金額],家計簿[年],年別詳細[[#This Row],[列1]],家計簿[勘定科目],年別詳細[[#Headers],[通信費]])</f>
        <v>0</v>
      </c>
      <c r="S8" s="40">
        <f>SUMIFS(家計簿[金額],家計簿[年],年別詳細[[#This Row],[列1]],家計簿[勘定科目],)</f>
        <v>0</v>
      </c>
      <c r="T8" s="40">
        <f>SUMIFS(家計簿[金額],家計簿[年],年別詳細[[#This Row],[列1]],家計簿[勘定科目],)</f>
        <v>0</v>
      </c>
      <c r="U8" s="40">
        <f>SUMIFS(家計簿[金額],家計簿[年],年別詳細[[#This Row],[列1]],家計簿[勘定科目],)</f>
        <v>0</v>
      </c>
      <c r="V8" s="40">
        <f>SUMIFS(家計簿[金額],家計簿[年],年別詳細[[#This Row],[列1]],家計簿[勘定科目],年別詳細[[#Headers],[食費]])</f>
        <v>0</v>
      </c>
      <c r="W8" s="40">
        <f>SUMIFS(家計簿[金額],家計簿[年],年別詳細[[#This Row],[列1]],家計簿[勘定科目],年別詳細[[#Headers],[日用品]])</f>
        <v>0</v>
      </c>
      <c r="X8" s="40">
        <f>SUMIFS(家計簿[金額],家計簿[年],年別詳細[[#This Row],[列1]],家計簿[勘定科目],年別詳細[[#Headers],[衣服]])</f>
        <v>0</v>
      </c>
      <c r="Y8" s="40">
        <f>SUMIFS(家計簿[金額],家計簿[年],年別詳細[[#This Row],[列1]],家計簿[勘定科目],年別詳細[[#Headers],[教育費]])</f>
        <v>0</v>
      </c>
      <c r="Z8" s="40">
        <f>SUMIFS(家計簿[金額],家計簿[年],年別詳細[[#This Row],[列1]],家計簿[勘定科目],年別詳細[[#Headers],[外食費]])</f>
        <v>0</v>
      </c>
      <c r="AA8" s="40">
        <f>SUMIFS(家計簿[金額],家計簿[年],年別詳細[[#This Row],[列1]],家計簿[勘定科目],年別詳細[[#Headers],[移動費]])</f>
        <v>0</v>
      </c>
      <c r="AB8" s="40">
        <f>SUMIFS(家計簿[金額],家計簿[年],年別詳細[[#This Row],[列1]],家計簿[勘定科目],年別詳細[[#Headers],[旅費]])</f>
        <v>0</v>
      </c>
      <c r="AC8" s="40">
        <f>SUMIFS(家計簿[金額],家計簿[年],年別詳細[[#This Row],[列1]],家計簿[勘定科目],年別詳細[[#Headers],[娯楽費]])</f>
        <v>0</v>
      </c>
      <c r="AD8" s="40">
        <f>SUMIFS(家計簿[金額],家計簿[年],年別詳細[[#This Row],[列1]],家計簿[勘定科目],年別詳細[[#Headers],[医療費]])</f>
        <v>0</v>
      </c>
      <c r="AE8" s="41">
        <f>SUMIFS(家計簿[金額],家計簿[年],年別詳細[[#This Row],[列1]],家計簿[勘定科目],年別詳細[[#Headers],[特別出費]])</f>
        <v>0</v>
      </c>
    </row>
    <row r="9" spans="3:31" ht="19.5" x14ac:dyDescent="0.4">
      <c r="C9" s="30">
        <v>2026</v>
      </c>
      <c r="D9" s="39">
        <f>SUMIFS(家計簿[金額],家計簿[年],年別詳細[[#This Row],[列1]],家計簿[収入/支出],年別詳細[[#Headers],[収入]])</f>
        <v>0</v>
      </c>
      <c r="E9" s="39">
        <f>SUMIFS(家計簿[金額],家計簿[年],年別詳細[[#This Row],[列1]],家計簿[収入/支出],年別詳細[[#Headers],[支出]])</f>
        <v>0</v>
      </c>
      <c r="F9" s="40">
        <f>SUMIFS(家計簿[金額],家計簿[年],年別詳細[[#This Row],[列1]],家計簿[固定費/変動費],年別詳細[[#Headers],[固定費]])</f>
        <v>0</v>
      </c>
      <c r="G9" s="40">
        <f>SUMIFS(家計簿[金額],家計簿[年],年別詳細[[#This Row],[列1]],家計簿[固定費/変動費],年別詳細[[#Headers],[変動費]])</f>
        <v>0</v>
      </c>
      <c r="H9" s="40">
        <f>SUMIFS(家計簿[金額],家計簿[年],年別詳細[[#This Row],[列1]],家計簿[勘定科目],年別詳細[[#Headers],[給料]])</f>
        <v>0</v>
      </c>
      <c r="I9" s="40">
        <f>SUMIFS(家計簿[金額],家計簿[年],年別詳細[[#This Row],[列1]],家計簿[勘定科目],年別詳細[[#Headers],[ボーナス]])</f>
        <v>0</v>
      </c>
      <c r="J9" s="40">
        <f>SUMIFS(家計簿[金額],家計簿[年],年別詳細[[#This Row],[列1]],家計簿[勘定科目],年別詳細[[#Headers],[家賃補助]])</f>
        <v>0</v>
      </c>
      <c r="K9" s="40">
        <f>SUMIFS(家計簿[金額],家計簿[年],年別詳細[[#This Row],[列1]],家計簿[勘定科目],年別詳細[[#Headers],[児童手当]])</f>
        <v>0</v>
      </c>
      <c r="L9" s="40">
        <f>SUMIFS(家計簿[金額],家計簿[年],年別詳細[[#This Row],[列1]],家計簿[勘定科目],年別詳細[[#Headers],[配当金]])</f>
        <v>0</v>
      </c>
      <c r="M9" s="40">
        <f>SUMIFS(家計簿[金額],家計簿[年],年別詳細[[#This Row],[列1]],家計簿[勘定科目],年別詳細[[#Headers],[特別収入]])</f>
        <v>0</v>
      </c>
      <c r="N9" s="40">
        <f>SUMIFS(家計簿[金額],家計簿[年],年別詳細[[#This Row],[列1]],家計簿[勘定科目],年別詳細[[#Headers],[家賃]])</f>
        <v>0</v>
      </c>
      <c r="O9" s="40">
        <f>SUMIFS(家計簿[金額],家計簿[年],年別詳細[[#This Row],[列1]],家計簿[勘定科目],年別詳細[[#Headers],[電気代]])</f>
        <v>0</v>
      </c>
      <c r="P9" s="40">
        <f>SUMIFS(家計簿[金額],家計簿[年],年別詳細[[#This Row],[列1]],家計簿[勘定科目],年別詳細[[#Headers],[ガス代]])</f>
        <v>0</v>
      </c>
      <c r="Q9" s="40">
        <f>SUMIFS(家計簿[金額],家計簿[年],年別詳細[[#This Row],[列1]],家計簿[勘定科目],年別詳細[[#Headers],[水道代]])</f>
        <v>0</v>
      </c>
      <c r="R9" s="40">
        <f>SUMIFS(家計簿[金額],家計簿[年],年別詳細[[#This Row],[列1]],家計簿[勘定科目],年別詳細[[#Headers],[通信費]])</f>
        <v>0</v>
      </c>
      <c r="S9" s="40">
        <f>SUMIFS(家計簿[金額],家計簿[年],年別詳細[[#This Row],[列1]],家計簿[勘定科目],)</f>
        <v>0</v>
      </c>
      <c r="T9" s="40">
        <f>SUMIFS(家計簿[金額],家計簿[年],年別詳細[[#This Row],[列1]],家計簿[勘定科目],)</f>
        <v>0</v>
      </c>
      <c r="U9" s="40">
        <f>SUMIFS(家計簿[金額],家計簿[年],年別詳細[[#This Row],[列1]],家計簿[勘定科目],)</f>
        <v>0</v>
      </c>
      <c r="V9" s="40">
        <f>SUMIFS(家計簿[金額],家計簿[年],年別詳細[[#This Row],[列1]],家計簿[勘定科目],年別詳細[[#Headers],[食費]])</f>
        <v>0</v>
      </c>
      <c r="W9" s="40">
        <f>SUMIFS(家計簿[金額],家計簿[年],年別詳細[[#This Row],[列1]],家計簿[勘定科目],年別詳細[[#Headers],[日用品]])</f>
        <v>0</v>
      </c>
      <c r="X9" s="40">
        <f>SUMIFS(家計簿[金額],家計簿[年],年別詳細[[#This Row],[列1]],家計簿[勘定科目],年別詳細[[#Headers],[衣服]])</f>
        <v>0</v>
      </c>
      <c r="Y9" s="40">
        <f>SUMIFS(家計簿[金額],家計簿[年],年別詳細[[#This Row],[列1]],家計簿[勘定科目],年別詳細[[#Headers],[教育費]])</f>
        <v>0</v>
      </c>
      <c r="Z9" s="40">
        <f>SUMIFS(家計簿[金額],家計簿[年],年別詳細[[#This Row],[列1]],家計簿[勘定科目],年別詳細[[#Headers],[外食費]])</f>
        <v>0</v>
      </c>
      <c r="AA9" s="40">
        <f>SUMIFS(家計簿[金額],家計簿[年],年別詳細[[#This Row],[列1]],家計簿[勘定科目],年別詳細[[#Headers],[移動費]])</f>
        <v>0</v>
      </c>
      <c r="AB9" s="40">
        <f>SUMIFS(家計簿[金額],家計簿[年],年別詳細[[#This Row],[列1]],家計簿[勘定科目],年別詳細[[#Headers],[旅費]])</f>
        <v>0</v>
      </c>
      <c r="AC9" s="40">
        <f>SUMIFS(家計簿[金額],家計簿[年],年別詳細[[#This Row],[列1]],家計簿[勘定科目],年別詳細[[#Headers],[娯楽費]])</f>
        <v>0</v>
      </c>
      <c r="AD9" s="40">
        <f>SUMIFS(家計簿[金額],家計簿[年],年別詳細[[#This Row],[列1]],家計簿[勘定科目],年別詳細[[#Headers],[医療費]])</f>
        <v>0</v>
      </c>
      <c r="AE9" s="41">
        <f>SUMIFS(家計簿[金額],家計簿[年],年別詳細[[#This Row],[列1]],家計簿[勘定科目],年別詳細[[#Headers],[特別出費]])</f>
        <v>0</v>
      </c>
    </row>
    <row r="10" spans="3:31" ht="19.5" x14ac:dyDescent="0.4">
      <c r="C10" s="30">
        <v>2027</v>
      </c>
      <c r="D10" s="39">
        <f>SUMIFS(家計簿[金額],家計簿[年],年別詳細[[#This Row],[列1]],家計簿[収入/支出],年別詳細[[#Headers],[収入]])</f>
        <v>0</v>
      </c>
      <c r="E10" s="39">
        <f>SUMIFS(家計簿[金額],家計簿[年],年別詳細[[#This Row],[列1]],家計簿[収入/支出],年別詳細[[#Headers],[支出]])</f>
        <v>0</v>
      </c>
      <c r="F10" s="40">
        <f>SUMIFS(家計簿[金額],家計簿[年],年別詳細[[#This Row],[列1]],家計簿[固定費/変動費],年別詳細[[#Headers],[固定費]])</f>
        <v>0</v>
      </c>
      <c r="G10" s="40">
        <f>SUMIFS(家計簿[金額],家計簿[年],年別詳細[[#This Row],[列1]],家計簿[固定費/変動費],年別詳細[[#Headers],[変動費]])</f>
        <v>0</v>
      </c>
      <c r="H10" s="40">
        <f>SUMIFS(家計簿[金額],家計簿[年],年別詳細[[#This Row],[列1]],家計簿[勘定科目],年別詳細[[#Headers],[給料]])</f>
        <v>0</v>
      </c>
      <c r="I10" s="40">
        <f>SUMIFS(家計簿[金額],家計簿[年],年別詳細[[#This Row],[列1]],家計簿[勘定科目],年別詳細[[#Headers],[ボーナス]])</f>
        <v>0</v>
      </c>
      <c r="J10" s="40">
        <f>SUMIFS(家計簿[金額],家計簿[年],年別詳細[[#This Row],[列1]],家計簿[勘定科目],年別詳細[[#Headers],[家賃補助]])</f>
        <v>0</v>
      </c>
      <c r="K10" s="40">
        <f>SUMIFS(家計簿[金額],家計簿[年],年別詳細[[#This Row],[列1]],家計簿[勘定科目],年別詳細[[#Headers],[児童手当]])</f>
        <v>0</v>
      </c>
      <c r="L10" s="40">
        <f>SUMIFS(家計簿[金額],家計簿[年],年別詳細[[#This Row],[列1]],家計簿[勘定科目],年別詳細[[#Headers],[配当金]])</f>
        <v>0</v>
      </c>
      <c r="M10" s="40">
        <f>SUMIFS(家計簿[金額],家計簿[年],年別詳細[[#This Row],[列1]],家計簿[勘定科目],年別詳細[[#Headers],[特別収入]])</f>
        <v>0</v>
      </c>
      <c r="N10" s="40">
        <f>SUMIFS(家計簿[金額],家計簿[年],年別詳細[[#This Row],[列1]],家計簿[勘定科目],年別詳細[[#Headers],[家賃]])</f>
        <v>0</v>
      </c>
      <c r="O10" s="40">
        <f>SUMIFS(家計簿[金額],家計簿[年],年別詳細[[#This Row],[列1]],家計簿[勘定科目],年別詳細[[#Headers],[電気代]])</f>
        <v>0</v>
      </c>
      <c r="P10" s="40">
        <f>SUMIFS(家計簿[金額],家計簿[年],年別詳細[[#This Row],[列1]],家計簿[勘定科目],年別詳細[[#Headers],[ガス代]])</f>
        <v>0</v>
      </c>
      <c r="Q10" s="40">
        <f>SUMIFS(家計簿[金額],家計簿[年],年別詳細[[#This Row],[列1]],家計簿[勘定科目],年別詳細[[#Headers],[水道代]])</f>
        <v>0</v>
      </c>
      <c r="R10" s="40">
        <f>SUMIFS(家計簿[金額],家計簿[年],年別詳細[[#This Row],[列1]],家計簿[勘定科目],年別詳細[[#Headers],[通信費]])</f>
        <v>0</v>
      </c>
      <c r="S10" s="40">
        <f>SUMIFS(家計簿[金額],家計簿[年],年別詳細[[#This Row],[列1]],家計簿[勘定科目],)</f>
        <v>0</v>
      </c>
      <c r="T10" s="40">
        <f>SUMIFS(家計簿[金額],家計簿[年],年別詳細[[#This Row],[列1]],家計簿[勘定科目],)</f>
        <v>0</v>
      </c>
      <c r="U10" s="40">
        <f>SUMIFS(家計簿[金額],家計簿[年],年別詳細[[#This Row],[列1]],家計簿[勘定科目],)</f>
        <v>0</v>
      </c>
      <c r="V10" s="40">
        <f>SUMIFS(家計簿[金額],家計簿[年],年別詳細[[#This Row],[列1]],家計簿[勘定科目],年別詳細[[#Headers],[食費]])</f>
        <v>0</v>
      </c>
      <c r="W10" s="40">
        <f>SUMIFS(家計簿[金額],家計簿[年],年別詳細[[#This Row],[列1]],家計簿[勘定科目],年別詳細[[#Headers],[日用品]])</f>
        <v>0</v>
      </c>
      <c r="X10" s="40">
        <f>SUMIFS(家計簿[金額],家計簿[年],年別詳細[[#This Row],[列1]],家計簿[勘定科目],年別詳細[[#Headers],[衣服]])</f>
        <v>0</v>
      </c>
      <c r="Y10" s="40">
        <f>SUMIFS(家計簿[金額],家計簿[年],年別詳細[[#This Row],[列1]],家計簿[勘定科目],年別詳細[[#Headers],[教育費]])</f>
        <v>0</v>
      </c>
      <c r="Z10" s="40">
        <f>SUMIFS(家計簿[金額],家計簿[年],年別詳細[[#This Row],[列1]],家計簿[勘定科目],年別詳細[[#Headers],[外食費]])</f>
        <v>0</v>
      </c>
      <c r="AA10" s="40">
        <f>SUMIFS(家計簿[金額],家計簿[年],年別詳細[[#This Row],[列1]],家計簿[勘定科目],年別詳細[[#Headers],[移動費]])</f>
        <v>0</v>
      </c>
      <c r="AB10" s="40">
        <f>SUMIFS(家計簿[金額],家計簿[年],年別詳細[[#This Row],[列1]],家計簿[勘定科目],年別詳細[[#Headers],[旅費]])</f>
        <v>0</v>
      </c>
      <c r="AC10" s="40">
        <f>SUMIFS(家計簿[金額],家計簿[年],年別詳細[[#This Row],[列1]],家計簿[勘定科目],年別詳細[[#Headers],[娯楽費]])</f>
        <v>0</v>
      </c>
      <c r="AD10" s="40">
        <f>SUMIFS(家計簿[金額],家計簿[年],年別詳細[[#This Row],[列1]],家計簿[勘定科目],年別詳細[[#Headers],[医療費]])</f>
        <v>0</v>
      </c>
      <c r="AE10" s="41">
        <f>SUMIFS(家計簿[金額],家計簿[年],年別詳細[[#This Row],[列1]],家計簿[勘定科目],年別詳細[[#Headers],[特別出費]])</f>
        <v>0</v>
      </c>
    </row>
    <row r="11" spans="3:31" ht="19.5" x14ac:dyDescent="0.4">
      <c r="C11" s="30">
        <v>2028</v>
      </c>
      <c r="D11" s="39">
        <f>SUMIFS(家計簿[金額],家計簿[年],年別詳細[[#This Row],[列1]],家計簿[収入/支出],年別詳細[[#Headers],[収入]])</f>
        <v>0</v>
      </c>
      <c r="E11" s="39">
        <f>SUMIFS(家計簿[金額],家計簿[年],年別詳細[[#This Row],[列1]],家計簿[収入/支出],年別詳細[[#Headers],[支出]])</f>
        <v>0</v>
      </c>
      <c r="F11" s="40">
        <f>SUMIFS(家計簿[金額],家計簿[年],年別詳細[[#This Row],[列1]],家計簿[固定費/変動費],年別詳細[[#Headers],[固定費]])</f>
        <v>0</v>
      </c>
      <c r="G11" s="40">
        <f>SUMIFS(家計簿[金額],家計簿[年],年別詳細[[#This Row],[列1]],家計簿[固定費/変動費],年別詳細[[#Headers],[変動費]])</f>
        <v>0</v>
      </c>
      <c r="H11" s="40">
        <f>SUMIFS(家計簿[金額],家計簿[年],年別詳細[[#This Row],[列1]],家計簿[勘定科目],年別詳細[[#Headers],[給料]])</f>
        <v>0</v>
      </c>
      <c r="I11" s="40">
        <f>SUMIFS(家計簿[金額],家計簿[年],年別詳細[[#This Row],[列1]],家計簿[勘定科目],年別詳細[[#Headers],[ボーナス]])</f>
        <v>0</v>
      </c>
      <c r="J11" s="40">
        <f>SUMIFS(家計簿[金額],家計簿[年],年別詳細[[#This Row],[列1]],家計簿[勘定科目],年別詳細[[#Headers],[家賃補助]])</f>
        <v>0</v>
      </c>
      <c r="K11" s="40">
        <f>SUMIFS(家計簿[金額],家計簿[年],年別詳細[[#This Row],[列1]],家計簿[勘定科目],年別詳細[[#Headers],[児童手当]])</f>
        <v>0</v>
      </c>
      <c r="L11" s="40">
        <f>SUMIFS(家計簿[金額],家計簿[年],年別詳細[[#This Row],[列1]],家計簿[勘定科目],年別詳細[[#Headers],[配当金]])</f>
        <v>0</v>
      </c>
      <c r="M11" s="40">
        <f>SUMIFS(家計簿[金額],家計簿[年],年別詳細[[#This Row],[列1]],家計簿[勘定科目],年別詳細[[#Headers],[特別収入]])</f>
        <v>0</v>
      </c>
      <c r="N11" s="40">
        <f>SUMIFS(家計簿[金額],家計簿[年],年別詳細[[#This Row],[列1]],家計簿[勘定科目],年別詳細[[#Headers],[家賃]])</f>
        <v>0</v>
      </c>
      <c r="O11" s="40">
        <f>SUMIFS(家計簿[金額],家計簿[年],年別詳細[[#This Row],[列1]],家計簿[勘定科目],年別詳細[[#Headers],[電気代]])</f>
        <v>0</v>
      </c>
      <c r="P11" s="40">
        <f>SUMIFS(家計簿[金額],家計簿[年],年別詳細[[#This Row],[列1]],家計簿[勘定科目],年別詳細[[#Headers],[ガス代]])</f>
        <v>0</v>
      </c>
      <c r="Q11" s="40">
        <f>SUMIFS(家計簿[金額],家計簿[年],年別詳細[[#This Row],[列1]],家計簿[勘定科目],年別詳細[[#Headers],[水道代]])</f>
        <v>0</v>
      </c>
      <c r="R11" s="40">
        <f>SUMIFS(家計簿[金額],家計簿[年],年別詳細[[#This Row],[列1]],家計簿[勘定科目],年別詳細[[#Headers],[通信費]])</f>
        <v>0</v>
      </c>
      <c r="S11" s="40">
        <f>SUMIFS(家計簿[金額],家計簿[年],年別詳細[[#This Row],[列1]],家計簿[勘定科目],)</f>
        <v>0</v>
      </c>
      <c r="T11" s="40">
        <f>SUMIFS(家計簿[金額],家計簿[年],年別詳細[[#This Row],[列1]],家計簿[勘定科目],)</f>
        <v>0</v>
      </c>
      <c r="U11" s="40">
        <f>SUMIFS(家計簿[金額],家計簿[年],年別詳細[[#This Row],[列1]],家計簿[勘定科目],)</f>
        <v>0</v>
      </c>
      <c r="V11" s="40">
        <f>SUMIFS(家計簿[金額],家計簿[年],年別詳細[[#This Row],[列1]],家計簿[勘定科目],年別詳細[[#Headers],[食費]])</f>
        <v>0</v>
      </c>
      <c r="W11" s="40">
        <f>SUMIFS(家計簿[金額],家計簿[年],年別詳細[[#This Row],[列1]],家計簿[勘定科目],年別詳細[[#Headers],[日用品]])</f>
        <v>0</v>
      </c>
      <c r="X11" s="40">
        <f>SUMIFS(家計簿[金額],家計簿[年],年別詳細[[#This Row],[列1]],家計簿[勘定科目],年別詳細[[#Headers],[衣服]])</f>
        <v>0</v>
      </c>
      <c r="Y11" s="40">
        <f>SUMIFS(家計簿[金額],家計簿[年],年別詳細[[#This Row],[列1]],家計簿[勘定科目],年別詳細[[#Headers],[教育費]])</f>
        <v>0</v>
      </c>
      <c r="Z11" s="40">
        <f>SUMIFS(家計簿[金額],家計簿[年],年別詳細[[#This Row],[列1]],家計簿[勘定科目],年別詳細[[#Headers],[外食費]])</f>
        <v>0</v>
      </c>
      <c r="AA11" s="40">
        <f>SUMIFS(家計簿[金額],家計簿[年],年別詳細[[#This Row],[列1]],家計簿[勘定科目],年別詳細[[#Headers],[移動費]])</f>
        <v>0</v>
      </c>
      <c r="AB11" s="40">
        <f>SUMIFS(家計簿[金額],家計簿[年],年別詳細[[#This Row],[列1]],家計簿[勘定科目],年別詳細[[#Headers],[旅費]])</f>
        <v>0</v>
      </c>
      <c r="AC11" s="40">
        <f>SUMIFS(家計簿[金額],家計簿[年],年別詳細[[#This Row],[列1]],家計簿[勘定科目],年別詳細[[#Headers],[娯楽費]])</f>
        <v>0</v>
      </c>
      <c r="AD11" s="40">
        <f>SUMIFS(家計簿[金額],家計簿[年],年別詳細[[#This Row],[列1]],家計簿[勘定科目],年別詳細[[#Headers],[医療費]])</f>
        <v>0</v>
      </c>
      <c r="AE11" s="41">
        <f>SUMIFS(家計簿[金額],家計簿[年],年別詳細[[#This Row],[列1]],家計簿[勘定科目],年別詳細[[#Headers],[特別出費]])</f>
        <v>0</v>
      </c>
    </row>
    <row r="12" spans="3:31" ht="19.5" x14ac:dyDescent="0.4">
      <c r="C12" s="30">
        <v>2029</v>
      </c>
      <c r="D12" s="39">
        <f>SUMIFS(家計簿[金額],家計簿[年],年別詳細[[#This Row],[列1]],家計簿[収入/支出],年別詳細[[#Headers],[収入]])</f>
        <v>0</v>
      </c>
      <c r="E12" s="39">
        <f>SUMIFS(家計簿[金額],家計簿[年],年別詳細[[#This Row],[列1]],家計簿[収入/支出],年別詳細[[#Headers],[支出]])</f>
        <v>0</v>
      </c>
      <c r="F12" s="40">
        <f>SUMIFS(家計簿[金額],家計簿[年],年別詳細[[#This Row],[列1]],家計簿[固定費/変動費],年別詳細[[#Headers],[固定費]])</f>
        <v>0</v>
      </c>
      <c r="G12" s="40">
        <f>SUMIFS(家計簿[金額],家計簿[年],年別詳細[[#This Row],[列1]],家計簿[固定費/変動費],年別詳細[[#Headers],[変動費]])</f>
        <v>0</v>
      </c>
      <c r="H12" s="40">
        <f>SUMIFS(家計簿[金額],家計簿[年],年別詳細[[#This Row],[列1]],家計簿[勘定科目],年別詳細[[#Headers],[給料]])</f>
        <v>0</v>
      </c>
      <c r="I12" s="40">
        <f>SUMIFS(家計簿[金額],家計簿[年],年別詳細[[#This Row],[列1]],家計簿[勘定科目],年別詳細[[#Headers],[ボーナス]])</f>
        <v>0</v>
      </c>
      <c r="J12" s="40">
        <f>SUMIFS(家計簿[金額],家計簿[年],年別詳細[[#This Row],[列1]],家計簿[勘定科目],年別詳細[[#Headers],[家賃補助]])</f>
        <v>0</v>
      </c>
      <c r="K12" s="40">
        <f>SUMIFS(家計簿[金額],家計簿[年],年別詳細[[#This Row],[列1]],家計簿[勘定科目],年別詳細[[#Headers],[児童手当]])</f>
        <v>0</v>
      </c>
      <c r="L12" s="40">
        <f>SUMIFS(家計簿[金額],家計簿[年],年別詳細[[#This Row],[列1]],家計簿[勘定科目],年別詳細[[#Headers],[配当金]])</f>
        <v>0</v>
      </c>
      <c r="M12" s="40">
        <f>SUMIFS(家計簿[金額],家計簿[年],年別詳細[[#This Row],[列1]],家計簿[勘定科目],年別詳細[[#Headers],[特別収入]])</f>
        <v>0</v>
      </c>
      <c r="N12" s="40">
        <f>SUMIFS(家計簿[金額],家計簿[年],年別詳細[[#This Row],[列1]],家計簿[勘定科目],年別詳細[[#Headers],[家賃]])</f>
        <v>0</v>
      </c>
      <c r="O12" s="40">
        <f>SUMIFS(家計簿[金額],家計簿[年],年別詳細[[#This Row],[列1]],家計簿[勘定科目],年別詳細[[#Headers],[電気代]])</f>
        <v>0</v>
      </c>
      <c r="P12" s="40">
        <f>SUMIFS(家計簿[金額],家計簿[年],年別詳細[[#This Row],[列1]],家計簿[勘定科目],年別詳細[[#Headers],[ガス代]])</f>
        <v>0</v>
      </c>
      <c r="Q12" s="40">
        <f>SUMIFS(家計簿[金額],家計簿[年],年別詳細[[#This Row],[列1]],家計簿[勘定科目],年別詳細[[#Headers],[水道代]])</f>
        <v>0</v>
      </c>
      <c r="R12" s="40">
        <f>SUMIFS(家計簿[金額],家計簿[年],年別詳細[[#This Row],[列1]],家計簿[勘定科目],年別詳細[[#Headers],[通信費]])</f>
        <v>0</v>
      </c>
      <c r="S12" s="40">
        <f>SUMIFS(家計簿[金額],家計簿[年],年別詳細[[#This Row],[列1]],家計簿[勘定科目],)</f>
        <v>0</v>
      </c>
      <c r="T12" s="40">
        <f>SUMIFS(家計簿[金額],家計簿[年],年別詳細[[#This Row],[列1]],家計簿[勘定科目],)</f>
        <v>0</v>
      </c>
      <c r="U12" s="40">
        <f>SUMIFS(家計簿[金額],家計簿[年],年別詳細[[#This Row],[列1]],家計簿[勘定科目],)</f>
        <v>0</v>
      </c>
      <c r="V12" s="40">
        <f>SUMIFS(家計簿[金額],家計簿[年],年別詳細[[#This Row],[列1]],家計簿[勘定科目],年別詳細[[#Headers],[食費]])</f>
        <v>0</v>
      </c>
      <c r="W12" s="40">
        <f>SUMIFS(家計簿[金額],家計簿[年],年別詳細[[#This Row],[列1]],家計簿[勘定科目],年別詳細[[#Headers],[日用品]])</f>
        <v>0</v>
      </c>
      <c r="X12" s="40">
        <f>SUMIFS(家計簿[金額],家計簿[年],年別詳細[[#This Row],[列1]],家計簿[勘定科目],年別詳細[[#Headers],[衣服]])</f>
        <v>0</v>
      </c>
      <c r="Y12" s="40">
        <f>SUMIFS(家計簿[金額],家計簿[年],年別詳細[[#This Row],[列1]],家計簿[勘定科目],年別詳細[[#Headers],[教育費]])</f>
        <v>0</v>
      </c>
      <c r="Z12" s="40">
        <f>SUMIFS(家計簿[金額],家計簿[年],年別詳細[[#This Row],[列1]],家計簿[勘定科目],年別詳細[[#Headers],[外食費]])</f>
        <v>0</v>
      </c>
      <c r="AA12" s="40">
        <f>SUMIFS(家計簿[金額],家計簿[年],年別詳細[[#This Row],[列1]],家計簿[勘定科目],年別詳細[[#Headers],[移動費]])</f>
        <v>0</v>
      </c>
      <c r="AB12" s="40">
        <f>SUMIFS(家計簿[金額],家計簿[年],年別詳細[[#This Row],[列1]],家計簿[勘定科目],年別詳細[[#Headers],[旅費]])</f>
        <v>0</v>
      </c>
      <c r="AC12" s="40">
        <f>SUMIFS(家計簿[金額],家計簿[年],年別詳細[[#This Row],[列1]],家計簿[勘定科目],年別詳細[[#Headers],[娯楽費]])</f>
        <v>0</v>
      </c>
      <c r="AD12" s="40">
        <f>SUMIFS(家計簿[金額],家計簿[年],年別詳細[[#This Row],[列1]],家計簿[勘定科目],年別詳細[[#Headers],[医療費]])</f>
        <v>0</v>
      </c>
      <c r="AE12" s="41">
        <f>SUMIFS(家計簿[金額],家計簿[年],年別詳細[[#This Row],[列1]],家計簿[勘定科目],年別詳細[[#Headers],[特別出費]])</f>
        <v>0</v>
      </c>
    </row>
    <row r="13" spans="3:31" ht="19.5" x14ac:dyDescent="0.4">
      <c r="C13" s="30">
        <v>2030</v>
      </c>
      <c r="D13" s="39">
        <f>SUMIFS(家計簿[金額],家計簿[年],年別詳細[[#This Row],[列1]],家計簿[収入/支出],年別詳細[[#Headers],[収入]])</f>
        <v>0</v>
      </c>
      <c r="E13" s="39">
        <f>SUMIFS(家計簿[金額],家計簿[年],年別詳細[[#This Row],[列1]],家計簿[収入/支出],年別詳細[[#Headers],[支出]])</f>
        <v>0</v>
      </c>
      <c r="F13" s="40">
        <f>SUMIFS(家計簿[金額],家計簿[年],年別詳細[[#This Row],[列1]],家計簿[固定費/変動費],年別詳細[[#Headers],[固定費]])</f>
        <v>0</v>
      </c>
      <c r="G13" s="40">
        <f>SUMIFS(家計簿[金額],家計簿[年],年別詳細[[#This Row],[列1]],家計簿[固定費/変動費],年別詳細[[#Headers],[変動費]])</f>
        <v>0</v>
      </c>
      <c r="H13" s="40">
        <f>SUMIFS(家計簿[金額],家計簿[年],年別詳細[[#This Row],[列1]],家計簿[勘定科目],年別詳細[[#Headers],[給料]])</f>
        <v>0</v>
      </c>
      <c r="I13" s="40">
        <f>SUMIFS(家計簿[金額],家計簿[年],年別詳細[[#This Row],[列1]],家計簿[勘定科目],年別詳細[[#Headers],[ボーナス]])</f>
        <v>0</v>
      </c>
      <c r="J13" s="40">
        <f>SUMIFS(家計簿[金額],家計簿[年],年別詳細[[#This Row],[列1]],家計簿[勘定科目],年別詳細[[#Headers],[家賃補助]])</f>
        <v>0</v>
      </c>
      <c r="K13" s="40">
        <f>SUMIFS(家計簿[金額],家計簿[年],年別詳細[[#This Row],[列1]],家計簿[勘定科目],年別詳細[[#Headers],[児童手当]])</f>
        <v>0</v>
      </c>
      <c r="L13" s="40">
        <f>SUMIFS(家計簿[金額],家計簿[年],年別詳細[[#This Row],[列1]],家計簿[勘定科目],年別詳細[[#Headers],[配当金]])</f>
        <v>0</v>
      </c>
      <c r="M13" s="40">
        <f>SUMIFS(家計簿[金額],家計簿[年],年別詳細[[#This Row],[列1]],家計簿[勘定科目],年別詳細[[#Headers],[特別収入]])</f>
        <v>0</v>
      </c>
      <c r="N13" s="40">
        <f>SUMIFS(家計簿[金額],家計簿[年],年別詳細[[#This Row],[列1]],家計簿[勘定科目],年別詳細[[#Headers],[家賃]])</f>
        <v>0</v>
      </c>
      <c r="O13" s="40">
        <f>SUMIFS(家計簿[金額],家計簿[年],年別詳細[[#This Row],[列1]],家計簿[勘定科目],年別詳細[[#Headers],[電気代]])</f>
        <v>0</v>
      </c>
      <c r="P13" s="40">
        <f>SUMIFS(家計簿[金額],家計簿[年],年別詳細[[#This Row],[列1]],家計簿[勘定科目],年別詳細[[#Headers],[ガス代]])</f>
        <v>0</v>
      </c>
      <c r="Q13" s="40">
        <f>SUMIFS(家計簿[金額],家計簿[年],年別詳細[[#This Row],[列1]],家計簿[勘定科目],年別詳細[[#Headers],[水道代]])</f>
        <v>0</v>
      </c>
      <c r="R13" s="40">
        <f>SUMIFS(家計簿[金額],家計簿[年],年別詳細[[#This Row],[列1]],家計簿[勘定科目],年別詳細[[#Headers],[通信費]])</f>
        <v>0</v>
      </c>
      <c r="S13" s="40">
        <f>SUMIFS(家計簿[金額],家計簿[年],年別詳細[[#This Row],[列1]],家計簿[勘定科目],)</f>
        <v>0</v>
      </c>
      <c r="T13" s="40">
        <f>SUMIFS(家計簿[金額],家計簿[年],年別詳細[[#This Row],[列1]],家計簿[勘定科目],)</f>
        <v>0</v>
      </c>
      <c r="U13" s="40">
        <f>SUMIFS(家計簿[金額],家計簿[年],年別詳細[[#This Row],[列1]],家計簿[勘定科目],)</f>
        <v>0</v>
      </c>
      <c r="V13" s="40">
        <f>SUMIFS(家計簿[金額],家計簿[年],年別詳細[[#This Row],[列1]],家計簿[勘定科目],年別詳細[[#Headers],[食費]])</f>
        <v>0</v>
      </c>
      <c r="W13" s="40">
        <f>SUMIFS(家計簿[金額],家計簿[年],年別詳細[[#This Row],[列1]],家計簿[勘定科目],年別詳細[[#Headers],[日用品]])</f>
        <v>0</v>
      </c>
      <c r="X13" s="40">
        <f>SUMIFS(家計簿[金額],家計簿[年],年別詳細[[#This Row],[列1]],家計簿[勘定科目],年別詳細[[#Headers],[衣服]])</f>
        <v>0</v>
      </c>
      <c r="Y13" s="40">
        <f>SUMIFS(家計簿[金額],家計簿[年],年別詳細[[#This Row],[列1]],家計簿[勘定科目],年別詳細[[#Headers],[教育費]])</f>
        <v>0</v>
      </c>
      <c r="Z13" s="40">
        <f>SUMIFS(家計簿[金額],家計簿[年],年別詳細[[#This Row],[列1]],家計簿[勘定科目],年別詳細[[#Headers],[外食費]])</f>
        <v>0</v>
      </c>
      <c r="AA13" s="40">
        <f>SUMIFS(家計簿[金額],家計簿[年],年別詳細[[#This Row],[列1]],家計簿[勘定科目],年別詳細[[#Headers],[移動費]])</f>
        <v>0</v>
      </c>
      <c r="AB13" s="40">
        <f>SUMIFS(家計簿[金額],家計簿[年],年別詳細[[#This Row],[列1]],家計簿[勘定科目],年別詳細[[#Headers],[旅費]])</f>
        <v>0</v>
      </c>
      <c r="AC13" s="40">
        <f>SUMIFS(家計簿[金額],家計簿[年],年別詳細[[#This Row],[列1]],家計簿[勘定科目],年別詳細[[#Headers],[娯楽費]])</f>
        <v>0</v>
      </c>
      <c r="AD13" s="40">
        <f>SUMIFS(家計簿[金額],家計簿[年],年別詳細[[#This Row],[列1]],家計簿[勘定科目],年別詳細[[#Headers],[医療費]])</f>
        <v>0</v>
      </c>
      <c r="AE13" s="41">
        <f>SUMIFS(家計簿[金額],家計簿[年],年別詳細[[#This Row],[列1]],家計簿[勘定科目],年別詳細[[#Headers],[特別出費]])</f>
        <v>0</v>
      </c>
    </row>
    <row r="14" spans="3:31" ht="19.5" x14ac:dyDescent="0.4">
      <c r="C14" s="30">
        <v>2031</v>
      </c>
      <c r="D14" s="39">
        <f>SUMIFS(家計簿[金額],家計簿[年],年別詳細[[#This Row],[列1]],家計簿[収入/支出],年別詳細[[#Headers],[収入]])</f>
        <v>0</v>
      </c>
      <c r="E14" s="39">
        <f>SUMIFS(家計簿[金額],家計簿[年],年別詳細[[#This Row],[列1]],家計簿[収入/支出],年別詳細[[#Headers],[支出]])</f>
        <v>0</v>
      </c>
      <c r="F14" s="40">
        <f>SUMIFS(家計簿[金額],家計簿[年],年別詳細[[#This Row],[列1]],家計簿[固定費/変動費],年別詳細[[#Headers],[固定費]])</f>
        <v>0</v>
      </c>
      <c r="G14" s="40">
        <f>SUMIFS(家計簿[金額],家計簿[年],年別詳細[[#This Row],[列1]],家計簿[固定費/変動費],年別詳細[[#Headers],[変動費]])</f>
        <v>0</v>
      </c>
      <c r="H14" s="40">
        <f>SUMIFS(家計簿[金額],家計簿[年],年別詳細[[#This Row],[列1]],家計簿[勘定科目],年別詳細[[#Headers],[給料]])</f>
        <v>0</v>
      </c>
      <c r="I14" s="40">
        <f>SUMIFS(家計簿[金額],家計簿[年],年別詳細[[#This Row],[列1]],家計簿[勘定科目],年別詳細[[#Headers],[ボーナス]])</f>
        <v>0</v>
      </c>
      <c r="J14" s="40">
        <f>SUMIFS(家計簿[金額],家計簿[年],年別詳細[[#This Row],[列1]],家計簿[勘定科目],年別詳細[[#Headers],[家賃補助]])</f>
        <v>0</v>
      </c>
      <c r="K14" s="40">
        <f>SUMIFS(家計簿[金額],家計簿[年],年別詳細[[#This Row],[列1]],家計簿[勘定科目],年別詳細[[#Headers],[児童手当]])</f>
        <v>0</v>
      </c>
      <c r="L14" s="40">
        <f>SUMIFS(家計簿[金額],家計簿[年],年別詳細[[#This Row],[列1]],家計簿[勘定科目],年別詳細[[#Headers],[配当金]])</f>
        <v>0</v>
      </c>
      <c r="M14" s="40">
        <f>SUMIFS(家計簿[金額],家計簿[年],年別詳細[[#This Row],[列1]],家計簿[勘定科目],年別詳細[[#Headers],[特別収入]])</f>
        <v>0</v>
      </c>
      <c r="N14" s="40">
        <f>SUMIFS(家計簿[金額],家計簿[年],年別詳細[[#This Row],[列1]],家計簿[勘定科目],年別詳細[[#Headers],[家賃]])</f>
        <v>0</v>
      </c>
      <c r="O14" s="40">
        <f>SUMIFS(家計簿[金額],家計簿[年],年別詳細[[#This Row],[列1]],家計簿[勘定科目],年別詳細[[#Headers],[電気代]])</f>
        <v>0</v>
      </c>
      <c r="P14" s="40">
        <f>SUMIFS(家計簿[金額],家計簿[年],年別詳細[[#This Row],[列1]],家計簿[勘定科目],年別詳細[[#Headers],[ガス代]])</f>
        <v>0</v>
      </c>
      <c r="Q14" s="40">
        <f>SUMIFS(家計簿[金額],家計簿[年],年別詳細[[#This Row],[列1]],家計簿[勘定科目],年別詳細[[#Headers],[水道代]])</f>
        <v>0</v>
      </c>
      <c r="R14" s="40">
        <f>SUMIFS(家計簿[金額],家計簿[年],年別詳細[[#This Row],[列1]],家計簿[勘定科目],年別詳細[[#Headers],[通信費]])</f>
        <v>0</v>
      </c>
      <c r="S14" s="40">
        <f>SUMIFS(家計簿[金額],家計簿[年],年別詳細[[#This Row],[列1]],家計簿[勘定科目],)</f>
        <v>0</v>
      </c>
      <c r="T14" s="40">
        <f>SUMIFS(家計簿[金額],家計簿[年],年別詳細[[#This Row],[列1]],家計簿[勘定科目],)</f>
        <v>0</v>
      </c>
      <c r="U14" s="40">
        <f>SUMIFS(家計簿[金額],家計簿[年],年別詳細[[#This Row],[列1]],家計簿[勘定科目],)</f>
        <v>0</v>
      </c>
      <c r="V14" s="40">
        <f>SUMIFS(家計簿[金額],家計簿[年],年別詳細[[#This Row],[列1]],家計簿[勘定科目],年別詳細[[#Headers],[食費]])</f>
        <v>0</v>
      </c>
      <c r="W14" s="40">
        <f>SUMIFS(家計簿[金額],家計簿[年],年別詳細[[#This Row],[列1]],家計簿[勘定科目],年別詳細[[#Headers],[日用品]])</f>
        <v>0</v>
      </c>
      <c r="X14" s="40">
        <f>SUMIFS(家計簿[金額],家計簿[年],年別詳細[[#This Row],[列1]],家計簿[勘定科目],年別詳細[[#Headers],[衣服]])</f>
        <v>0</v>
      </c>
      <c r="Y14" s="40">
        <f>SUMIFS(家計簿[金額],家計簿[年],年別詳細[[#This Row],[列1]],家計簿[勘定科目],年別詳細[[#Headers],[教育費]])</f>
        <v>0</v>
      </c>
      <c r="Z14" s="40">
        <f>SUMIFS(家計簿[金額],家計簿[年],年別詳細[[#This Row],[列1]],家計簿[勘定科目],年別詳細[[#Headers],[外食費]])</f>
        <v>0</v>
      </c>
      <c r="AA14" s="40">
        <f>SUMIFS(家計簿[金額],家計簿[年],年別詳細[[#This Row],[列1]],家計簿[勘定科目],年別詳細[[#Headers],[移動費]])</f>
        <v>0</v>
      </c>
      <c r="AB14" s="40">
        <f>SUMIFS(家計簿[金額],家計簿[年],年別詳細[[#This Row],[列1]],家計簿[勘定科目],年別詳細[[#Headers],[旅費]])</f>
        <v>0</v>
      </c>
      <c r="AC14" s="40">
        <f>SUMIFS(家計簿[金額],家計簿[年],年別詳細[[#This Row],[列1]],家計簿[勘定科目],年別詳細[[#Headers],[娯楽費]])</f>
        <v>0</v>
      </c>
      <c r="AD14" s="40">
        <f>SUMIFS(家計簿[金額],家計簿[年],年別詳細[[#This Row],[列1]],家計簿[勘定科目],年別詳細[[#Headers],[医療費]])</f>
        <v>0</v>
      </c>
      <c r="AE14" s="41">
        <f>SUMIFS(家計簿[金額],家計簿[年],年別詳細[[#This Row],[列1]],家計簿[勘定科目],年別詳細[[#Headers],[特別出費]])</f>
        <v>0</v>
      </c>
    </row>
    <row r="15" spans="3:31" ht="19.5" x14ac:dyDescent="0.4">
      <c r="C15" s="30">
        <v>2032</v>
      </c>
      <c r="D15" s="39">
        <f>SUMIFS(家計簿[金額],家計簿[年],年別詳細[[#This Row],[列1]],家計簿[収入/支出],年別詳細[[#Headers],[収入]])</f>
        <v>0</v>
      </c>
      <c r="E15" s="39">
        <f>SUMIFS(家計簿[金額],家計簿[年],年別詳細[[#This Row],[列1]],家計簿[収入/支出],年別詳細[[#Headers],[支出]])</f>
        <v>0</v>
      </c>
      <c r="F15" s="40">
        <f>SUMIFS(家計簿[金額],家計簿[年],年別詳細[[#This Row],[列1]],家計簿[固定費/変動費],年別詳細[[#Headers],[固定費]])</f>
        <v>0</v>
      </c>
      <c r="G15" s="40">
        <f>SUMIFS(家計簿[金額],家計簿[年],年別詳細[[#This Row],[列1]],家計簿[固定費/変動費],年別詳細[[#Headers],[変動費]])</f>
        <v>0</v>
      </c>
      <c r="H15" s="40">
        <f>SUMIFS(家計簿[金額],家計簿[年],年別詳細[[#This Row],[列1]],家計簿[勘定科目],年別詳細[[#Headers],[給料]])</f>
        <v>0</v>
      </c>
      <c r="I15" s="40">
        <f>SUMIFS(家計簿[金額],家計簿[年],年別詳細[[#This Row],[列1]],家計簿[勘定科目],年別詳細[[#Headers],[ボーナス]])</f>
        <v>0</v>
      </c>
      <c r="J15" s="40">
        <f>SUMIFS(家計簿[金額],家計簿[年],年別詳細[[#This Row],[列1]],家計簿[勘定科目],年別詳細[[#Headers],[家賃補助]])</f>
        <v>0</v>
      </c>
      <c r="K15" s="40">
        <f>SUMIFS(家計簿[金額],家計簿[年],年別詳細[[#This Row],[列1]],家計簿[勘定科目],年別詳細[[#Headers],[児童手当]])</f>
        <v>0</v>
      </c>
      <c r="L15" s="40">
        <f>SUMIFS(家計簿[金額],家計簿[年],年別詳細[[#This Row],[列1]],家計簿[勘定科目],年別詳細[[#Headers],[配当金]])</f>
        <v>0</v>
      </c>
      <c r="M15" s="40">
        <f>SUMIFS(家計簿[金額],家計簿[年],年別詳細[[#This Row],[列1]],家計簿[勘定科目],年別詳細[[#Headers],[特別収入]])</f>
        <v>0</v>
      </c>
      <c r="N15" s="40">
        <f>SUMIFS(家計簿[金額],家計簿[年],年別詳細[[#This Row],[列1]],家計簿[勘定科目],年別詳細[[#Headers],[家賃]])</f>
        <v>0</v>
      </c>
      <c r="O15" s="40">
        <f>SUMIFS(家計簿[金額],家計簿[年],年別詳細[[#This Row],[列1]],家計簿[勘定科目],年別詳細[[#Headers],[電気代]])</f>
        <v>0</v>
      </c>
      <c r="P15" s="40">
        <f>SUMIFS(家計簿[金額],家計簿[年],年別詳細[[#This Row],[列1]],家計簿[勘定科目],年別詳細[[#Headers],[ガス代]])</f>
        <v>0</v>
      </c>
      <c r="Q15" s="40">
        <f>SUMIFS(家計簿[金額],家計簿[年],年別詳細[[#This Row],[列1]],家計簿[勘定科目],年別詳細[[#Headers],[水道代]])</f>
        <v>0</v>
      </c>
      <c r="R15" s="40">
        <f>SUMIFS(家計簿[金額],家計簿[年],年別詳細[[#This Row],[列1]],家計簿[勘定科目],年別詳細[[#Headers],[通信費]])</f>
        <v>0</v>
      </c>
      <c r="S15" s="40">
        <f>SUMIFS(家計簿[金額],家計簿[年],年別詳細[[#This Row],[列1]],家計簿[勘定科目],)</f>
        <v>0</v>
      </c>
      <c r="T15" s="40">
        <f>SUMIFS(家計簿[金額],家計簿[年],年別詳細[[#This Row],[列1]],家計簿[勘定科目],)</f>
        <v>0</v>
      </c>
      <c r="U15" s="40">
        <f>SUMIFS(家計簿[金額],家計簿[年],年別詳細[[#This Row],[列1]],家計簿[勘定科目],)</f>
        <v>0</v>
      </c>
      <c r="V15" s="40">
        <f>SUMIFS(家計簿[金額],家計簿[年],年別詳細[[#This Row],[列1]],家計簿[勘定科目],年別詳細[[#Headers],[食費]])</f>
        <v>0</v>
      </c>
      <c r="W15" s="40">
        <f>SUMIFS(家計簿[金額],家計簿[年],年別詳細[[#This Row],[列1]],家計簿[勘定科目],年別詳細[[#Headers],[日用品]])</f>
        <v>0</v>
      </c>
      <c r="X15" s="40">
        <f>SUMIFS(家計簿[金額],家計簿[年],年別詳細[[#This Row],[列1]],家計簿[勘定科目],年別詳細[[#Headers],[衣服]])</f>
        <v>0</v>
      </c>
      <c r="Y15" s="40">
        <f>SUMIFS(家計簿[金額],家計簿[年],年別詳細[[#This Row],[列1]],家計簿[勘定科目],年別詳細[[#Headers],[教育費]])</f>
        <v>0</v>
      </c>
      <c r="Z15" s="40">
        <f>SUMIFS(家計簿[金額],家計簿[年],年別詳細[[#This Row],[列1]],家計簿[勘定科目],年別詳細[[#Headers],[外食費]])</f>
        <v>0</v>
      </c>
      <c r="AA15" s="40">
        <f>SUMIFS(家計簿[金額],家計簿[年],年別詳細[[#This Row],[列1]],家計簿[勘定科目],年別詳細[[#Headers],[移動費]])</f>
        <v>0</v>
      </c>
      <c r="AB15" s="40">
        <f>SUMIFS(家計簿[金額],家計簿[年],年別詳細[[#This Row],[列1]],家計簿[勘定科目],年別詳細[[#Headers],[旅費]])</f>
        <v>0</v>
      </c>
      <c r="AC15" s="40">
        <f>SUMIFS(家計簿[金額],家計簿[年],年別詳細[[#This Row],[列1]],家計簿[勘定科目],年別詳細[[#Headers],[娯楽費]])</f>
        <v>0</v>
      </c>
      <c r="AD15" s="40">
        <f>SUMIFS(家計簿[金額],家計簿[年],年別詳細[[#This Row],[列1]],家計簿[勘定科目],年別詳細[[#Headers],[医療費]])</f>
        <v>0</v>
      </c>
      <c r="AE15" s="41">
        <f>SUMIFS(家計簿[金額],家計簿[年],年別詳細[[#This Row],[列1]],家計簿[勘定科目],年別詳細[[#Headers],[特別出費]])</f>
        <v>0</v>
      </c>
    </row>
    <row r="16" spans="3:31" ht="19.5" x14ac:dyDescent="0.4">
      <c r="C16" s="30">
        <v>2033</v>
      </c>
      <c r="D16" s="39">
        <f>SUMIFS(家計簿[金額],家計簿[年],年別詳細[[#This Row],[列1]],家計簿[収入/支出],年別詳細[[#Headers],[収入]])</f>
        <v>0</v>
      </c>
      <c r="E16" s="39">
        <f>SUMIFS(家計簿[金額],家計簿[年],年別詳細[[#This Row],[列1]],家計簿[収入/支出],年別詳細[[#Headers],[支出]])</f>
        <v>0</v>
      </c>
      <c r="F16" s="40">
        <f>SUMIFS(家計簿[金額],家計簿[年],年別詳細[[#This Row],[列1]],家計簿[固定費/変動費],年別詳細[[#Headers],[固定費]])</f>
        <v>0</v>
      </c>
      <c r="G16" s="40">
        <f>SUMIFS(家計簿[金額],家計簿[年],年別詳細[[#This Row],[列1]],家計簿[固定費/変動費],年別詳細[[#Headers],[変動費]])</f>
        <v>0</v>
      </c>
      <c r="H16" s="40">
        <f>SUMIFS(家計簿[金額],家計簿[年],年別詳細[[#This Row],[列1]],家計簿[勘定科目],年別詳細[[#Headers],[給料]])</f>
        <v>0</v>
      </c>
      <c r="I16" s="40">
        <f>SUMIFS(家計簿[金額],家計簿[年],年別詳細[[#This Row],[列1]],家計簿[勘定科目],年別詳細[[#Headers],[ボーナス]])</f>
        <v>0</v>
      </c>
      <c r="J16" s="40">
        <f>SUMIFS(家計簿[金額],家計簿[年],年別詳細[[#This Row],[列1]],家計簿[勘定科目],年別詳細[[#Headers],[家賃補助]])</f>
        <v>0</v>
      </c>
      <c r="K16" s="40">
        <f>SUMIFS(家計簿[金額],家計簿[年],年別詳細[[#This Row],[列1]],家計簿[勘定科目],年別詳細[[#Headers],[児童手当]])</f>
        <v>0</v>
      </c>
      <c r="L16" s="40">
        <f>SUMIFS(家計簿[金額],家計簿[年],年別詳細[[#This Row],[列1]],家計簿[勘定科目],年別詳細[[#Headers],[配当金]])</f>
        <v>0</v>
      </c>
      <c r="M16" s="40">
        <f>SUMIFS(家計簿[金額],家計簿[年],年別詳細[[#This Row],[列1]],家計簿[勘定科目],年別詳細[[#Headers],[特別収入]])</f>
        <v>0</v>
      </c>
      <c r="N16" s="40">
        <f>SUMIFS(家計簿[金額],家計簿[年],年別詳細[[#This Row],[列1]],家計簿[勘定科目],年別詳細[[#Headers],[家賃]])</f>
        <v>0</v>
      </c>
      <c r="O16" s="40">
        <f>SUMIFS(家計簿[金額],家計簿[年],年別詳細[[#This Row],[列1]],家計簿[勘定科目],年別詳細[[#Headers],[電気代]])</f>
        <v>0</v>
      </c>
      <c r="P16" s="40">
        <f>SUMIFS(家計簿[金額],家計簿[年],年別詳細[[#This Row],[列1]],家計簿[勘定科目],年別詳細[[#Headers],[ガス代]])</f>
        <v>0</v>
      </c>
      <c r="Q16" s="40">
        <f>SUMIFS(家計簿[金額],家計簿[年],年別詳細[[#This Row],[列1]],家計簿[勘定科目],年別詳細[[#Headers],[水道代]])</f>
        <v>0</v>
      </c>
      <c r="R16" s="40">
        <f>SUMIFS(家計簿[金額],家計簿[年],年別詳細[[#This Row],[列1]],家計簿[勘定科目],年別詳細[[#Headers],[通信費]])</f>
        <v>0</v>
      </c>
      <c r="S16" s="40">
        <f>SUMIFS(家計簿[金額],家計簿[年],年別詳細[[#This Row],[列1]],家計簿[勘定科目],)</f>
        <v>0</v>
      </c>
      <c r="T16" s="40">
        <f>SUMIFS(家計簿[金額],家計簿[年],年別詳細[[#This Row],[列1]],家計簿[勘定科目],)</f>
        <v>0</v>
      </c>
      <c r="U16" s="40">
        <f>SUMIFS(家計簿[金額],家計簿[年],年別詳細[[#This Row],[列1]],家計簿[勘定科目],)</f>
        <v>0</v>
      </c>
      <c r="V16" s="40">
        <f>SUMIFS(家計簿[金額],家計簿[年],年別詳細[[#This Row],[列1]],家計簿[勘定科目],年別詳細[[#Headers],[食費]])</f>
        <v>0</v>
      </c>
      <c r="W16" s="40">
        <f>SUMIFS(家計簿[金額],家計簿[年],年別詳細[[#This Row],[列1]],家計簿[勘定科目],年別詳細[[#Headers],[日用品]])</f>
        <v>0</v>
      </c>
      <c r="X16" s="40">
        <f>SUMIFS(家計簿[金額],家計簿[年],年別詳細[[#This Row],[列1]],家計簿[勘定科目],年別詳細[[#Headers],[衣服]])</f>
        <v>0</v>
      </c>
      <c r="Y16" s="40">
        <f>SUMIFS(家計簿[金額],家計簿[年],年別詳細[[#This Row],[列1]],家計簿[勘定科目],年別詳細[[#Headers],[教育費]])</f>
        <v>0</v>
      </c>
      <c r="Z16" s="40">
        <f>SUMIFS(家計簿[金額],家計簿[年],年別詳細[[#This Row],[列1]],家計簿[勘定科目],年別詳細[[#Headers],[外食費]])</f>
        <v>0</v>
      </c>
      <c r="AA16" s="40">
        <f>SUMIFS(家計簿[金額],家計簿[年],年別詳細[[#This Row],[列1]],家計簿[勘定科目],年別詳細[[#Headers],[移動費]])</f>
        <v>0</v>
      </c>
      <c r="AB16" s="40">
        <f>SUMIFS(家計簿[金額],家計簿[年],年別詳細[[#This Row],[列1]],家計簿[勘定科目],年別詳細[[#Headers],[旅費]])</f>
        <v>0</v>
      </c>
      <c r="AC16" s="40">
        <f>SUMIFS(家計簿[金額],家計簿[年],年別詳細[[#This Row],[列1]],家計簿[勘定科目],年別詳細[[#Headers],[娯楽費]])</f>
        <v>0</v>
      </c>
      <c r="AD16" s="40">
        <f>SUMIFS(家計簿[金額],家計簿[年],年別詳細[[#This Row],[列1]],家計簿[勘定科目],年別詳細[[#Headers],[医療費]])</f>
        <v>0</v>
      </c>
      <c r="AE16" s="41">
        <f>SUMIFS(家計簿[金額],家計簿[年],年別詳細[[#This Row],[列1]],家計簿[勘定科目],年別詳細[[#Headers],[特別出費]])</f>
        <v>0</v>
      </c>
    </row>
    <row r="17" spans="3:31" ht="19.5" x14ac:dyDescent="0.4">
      <c r="C17" s="30">
        <v>2034</v>
      </c>
      <c r="D17" s="39">
        <f>SUMIFS(家計簿[金額],家計簿[年],年別詳細[[#This Row],[列1]],家計簿[収入/支出],年別詳細[[#Headers],[収入]])</f>
        <v>0</v>
      </c>
      <c r="E17" s="39">
        <f>SUMIFS(家計簿[金額],家計簿[年],年別詳細[[#This Row],[列1]],家計簿[収入/支出],年別詳細[[#Headers],[支出]])</f>
        <v>0</v>
      </c>
      <c r="F17" s="40">
        <f>SUMIFS(家計簿[金額],家計簿[年],年別詳細[[#This Row],[列1]],家計簿[固定費/変動費],年別詳細[[#Headers],[固定費]])</f>
        <v>0</v>
      </c>
      <c r="G17" s="40">
        <f>SUMIFS(家計簿[金額],家計簿[年],年別詳細[[#This Row],[列1]],家計簿[固定費/変動費],年別詳細[[#Headers],[変動費]])</f>
        <v>0</v>
      </c>
      <c r="H17" s="40">
        <f>SUMIFS(家計簿[金額],家計簿[年],年別詳細[[#This Row],[列1]],家計簿[勘定科目],年別詳細[[#Headers],[給料]])</f>
        <v>0</v>
      </c>
      <c r="I17" s="40">
        <f>SUMIFS(家計簿[金額],家計簿[年],年別詳細[[#This Row],[列1]],家計簿[勘定科目],年別詳細[[#Headers],[ボーナス]])</f>
        <v>0</v>
      </c>
      <c r="J17" s="40">
        <f>SUMIFS(家計簿[金額],家計簿[年],年別詳細[[#This Row],[列1]],家計簿[勘定科目],年別詳細[[#Headers],[家賃補助]])</f>
        <v>0</v>
      </c>
      <c r="K17" s="40">
        <f>SUMIFS(家計簿[金額],家計簿[年],年別詳細[[#This Row],[列1]],家計簿[勘定科目],年別詳細[[#Headers],[児童手当]])</f>
        <v>0</v>
      </c>
      <c r="L17" s="40">
        <f>SUMIFS(家計簿[金額],家計簿[年],年別詳細[[#This Row],[列1]],家計簿[勘定科目],年別詳細[[#Headers],[配当金]])</f>
        <v>0</v>
      </c>
      <c r="M17" s="40">
        <f>SUMIFS(家計簿[金額],家計簿[年],年別詳細[[#This Row],[列1]],家計簿[勘定科目],年別詳細[[#Headers],[特別収入]])</f>
        <v>0</v>
      </c>
      <c r="N17" s="40">
        <f>SUMIFS(家計簿[金額],家計簿[年],年別詳細[[#This Row],[列1]],家計簿[勘定科目],年別詳細[[#Headers],[家賃]])</f>
        <v>0</v>
      </c>
      <c r="O17" s="40">
        <f>SUMIFS(家計簿[金額],家計簿[年],年別詳細[[#This Row],[列1]],家計簿[勘定科目],年別詳細[[#Headers],[電気代]])</f>
        <v>0</v>
      </c>
      <c r="P17" s="40">
        <f>SUMIFS(家計簿[金額],家計簿[年],年別詳細[[#This Row],[列1]],家計簿[勘定科目],年別詳細[[#Headers],[ガス代]])</f>
        <v>0</v>
      </c>
      <c r="Q17" s="40">
        <f>SUMIFS(家計簿[金額],家計簿[年],年別詳細[[#This Row],[列1]],家計簿[勘定科目],年別詳細[[#Headers],[水道代]])</f>
        <v>0</v>
      </c>
      <c r="R17" s="40">
        <f>SUMIFS(家計簿[金額],家計簿[年],年別詳細[[#This Row],[列1]],家計簿[勘定科目],年別詳細[[#Headers],[通信費]])</f>
        <v>0</v>
      </c>
      <c r="S17" s="40">
        <f>SUMIFS(家計簿[金額],家計簿[年],年別詳細[[#This Row],[列1]],家計簿[勘定科目],)</f>
        <v>0</v>
      </c>
      <c r="T17" s="40">
        <f>SUMIFS(家計簿[金額],家計簿[年],年別詳細[[#This Row],[列1]],家計簿[勘定科目],)</f>
        <v>0</v>
      </c>
      <c r="U17" s="40">
        <f>SUMIFS(家計簿[金額],家計簿[年],年別詳細[[#This Row],[列1]],家計簿[勘定科目],)</f>
        <v>0</v>
      </c>
      <c r="V17" s="40">
        <f>SUMIFS(家計簿[金額],家計簿[年],年別詳細[[#This Row],[列1]],家計簿[勘定科目],年別詳細[[#Headers],[食費]])</f>
        <v>0</v>
      </c>
      <c r="W17" s="40">
        <f>SUMIFS(家計簿[金額],家計簿[年],年別詳細[[#This Row],[列1]],家計簿[勘定科目],年別詳細[[#Headers],[日用品]])</f>
        <v>0</v>
      </c>
      <c r="X17" s="40">
        <f>SUMIFS(家計簿[金額],家計簿[年],年別詳細[[#This Row],[列1]],家計簿[勘定科目],年別詳細[[#Headers],[衣服]])</f>
        <v>0</v>
      </c>
      <c r="Y17" s="40">
        <f>SUMIFS(家計簿[金額],家計簿[年],年別詳細[[#This Row],[列1]],家計簿[勘定科目],年別詳細[[#Headers],[教育費]])</f>
        <v>0</v>
      </c>
      <c r="Z17" s="40">
        <f>SUMIFS(家計簿[金額],家計簿[年],年別詳細[[#This Row],[列1]],家計簿[勘定科目],年別詳細[[#Headers],[外食費]])</f>
        <v>0</v>
      </c>
      <c r="AA17" s="40">
        <f>SUMIFS(家計簿[金額],家計簿[年],年別詳細[[#This Row],[列1]],家計簿[勘定科目],年別詳細[[#Headers],[移動費]])</f>
        <v>0</v>
      </c>
      <c r="AB17" s="40">
        <f>SUMIFS(家計簿[金額],家計簿[年],年別詳細[[#This Row],[列1]],家計簿[勘定科目],年別詳細[[#Headers],[旅費]])</f>
        <v>0</v>
      </c>
      <c r="AC17" s="40">
        <f>SUMIFS(家計簿[金額],家計簿[年],年別詳細[[#This Row],[列1]],家計簿[勘定科目],年別詳細[[#Headers],[娯楽費]])</f>
        <v>0</v>
      </c>
      <c r="AD17" s="40">
        <f>SUMIFS(家計簿[金額],家計簿[年],年別詳細[[#This Row],[列1]],家計簿[勘定科目],年別詳細[[#Headers],[医療費]])</f>
        <v>0</v>
      </c>
      <c r="AE17" s="41">
        <f>SUMIFS(家計簿[金額],家計簿[年],年別詳細[[#This Row],[列1]],家計簿[勘定科目],年別詳細[[#Headers],[特別出費]])</f>
        <v>0</v>
      </c>
    </row>
    <row r="18" spans="3:31" ht="19.5" x14ac:dyDescent="0.4">
      <c r="C18" s="30">
        <v>2035</v>
      </c>
      <c r="D18" s="39">
        <f>SUMIFS(家計簿[金額],家計簿[年],年別詳細[[#This Row],[列1]],家計簿[収入/支出],年別詳細[[#Headers],[収入]])</f>
        <v>0</v>
      </c>
      <c r="E18" s="39">
        <f>SUMIFS(家計簿[金額],家計簿[年],年別詳細[[#This Row],[列1]],家計簿[収入/支出],年別詳細[[#Headers],[支出]])</f>
        <v>0</v>
      </c>
      <c r="F18" s="40">
        <f>SUMIFS(家計簿[金額],家計簿[年],年別詳細[[#This Row],[列1]],家計簿[固定費/変動費],年別詳細[[#Headers],[固定費]])</f>
        <v>0</v>
      </c>
      <c r="G18" s="40">
        <f>SUMIFS(家計簿[金額],家計簿[年],年別詳細[[#This Row],[列1]],家計簿[固定費/変動費],年別詳細[[#Headers],[変動費]])</f>
        <v>0</v>
      </c>
      <c r="H18" s="40">
        <f>SUMIFS(家計簿[金額],家計簿[年],年別詳細[[#This Row],[列1]],家計簿[勘定科目],年別詳細[[#Headers],[給料]])</f>
        <v>0</v>
      </c>
      <c r="I18" s="40">
        <f>SUMIFS(家計簿[金額],家計簿[年],年別詳細[[#This Row],[列1]],家計簿[勘定科目],年別詳細[[#Headers],[ボーナス]])</f>
        <v>0</v>
      </c>
      <c r="J18" s="40">
        <f>SUMIFS(家計簿[金額],家計簿[年],年別詳細[[#This Row],[列1]],家計簿[勘定科目],年別詳細[[#Headers],[家賃補助]])</f>
        <v>0</v>
      </c>
      <c r="K18" s="40">
        <f>SUMIFS(家計簿[金額],家計簿[年],年別詳細[[#This Row],[列1]],家計簿[勘定科目],年別詳細[[#Headers],[児童手当]])</f>
        <v>0</v>
      </c>
      <c r="L18" s="40">
        <f>SUMIFS(家計簿[金額],家計簿[年],年別詳細[[#This Row],[列1]],家計簿[勘定科目],年別詳細[[#Headers],[配当金]])</f>
        <v>0</v>
      </c>
      <c r="M18" s="40">
        <f>SUMIFS(家計簿[金額],家計簿[年],年別詳細[[#This Row],[列1]],家計簿[勘定科目],年別詳細[[#Headers],[特別収入]])</f>
        <v>0</v>
      </c>
      <c r="N18" s="40">
        <f>SUMIFS(家計簿[金額],家計簿[年],年別詳細[[#This Row],[列1]],家計簿[勘定科目],年別詳細[[#Headers],[家賃]])</f>
        <v>0</v>
      </c>
      <c r="O18" s="40">
        <f>SUMIFS(家計簿[金額],家計簿[年],年別詳細[[#This Row],[列1]],家計簿[勘定科目],年別詳細[[#Headers],[電気代]])</f>
        <v>0</v>
      </c>
      <c r="P18" s="40">
        <f>SUMIFS(家計簿[金額],家計簿[年],年別詳細[[#This Row],[列1]],家計簿[勘定科目],年別詳細[[#Headers],[ガス代]])</f>
        <v>0</v>
      </c>
      <c r="Q18" s="40">
        <f>SUMIFS(家計簿[金額],家計簿[年],年別詳細[[#This Row],[列1]],家計簿[勘定科目],年別詳細[[#Headers],[水道代]])</f>
        <v>0</v>
      </c>
      <c r="R18" s="40">
        <f>SUMIFS(家計簿[金額],家計簿[年],年別詳細[[#This Row],[列1]],家計簿[勘定科目],年別詳細[[#Headers],[通信費]])</f>
        <v>0</v>
      </c>
      <c r="S18" s="40">
        <f>SUMIFS(家計簿[金額],家計簿[年],年別詳細[[#This Row],[列1]],家計簿[勘定科目],)</f>
        <v>0</v>
      </c>
      <c r="T18" s="40">
        <f>SUMIFS(家計簿[金額],家計簿[年],年別詳細[[#This Row],[列1]],家計簿[勘定科目],)</f>
        <v>0</v>
      </c>
      <c r="U18" s="40">
        <f>SUMIFS(家計簿[金額],家計簿[年],年別詳細[[#This Row],[列1]],家計簿[勘定科目],)</f>
        <v>0</v>
      </c>
      <c r="V18" s="40">
        <f>SUMIFS(家計簿[金額],家計簿[年],年別詳細[[#This Row],[列1]],家計簿[勘定科目],年別詳細[[#Headers],[食費]])</f>
        <v>0</v>
      </c>
      <c r="W18" s="40">
        <f>SUMIFS(家計簿[金額],家計簿[年],年別詳細[[#This Row],[列1]],家計簿[勘定科目],年別詳細[[#Headers],[日用品]])</f>
        <v>0</v>
      </c>
      <c r="X18" s="40">
        <f>SUMIFS(家計簿[金額],家計簿[年],年別詳細[[#This Row],[列1]],家計簿[勘定科目],年別詳細[[#Headers],[衣服]])</f>
        <v>0</v>
      </c>
      <c r="Y18" s="40">
        <f>SUMIFS(家計簿[金額],家計簿[年],年別詳細[[#This Row],[列1]],家計簿[勘定科目],年別詳細[[#Headers],[教育費]])</f>
        <v>0</v>
      </c>
      <c r="Z18" s="40">
        <f>SUMIFS(家計簿[金額],家計簿[年],年別詳細[[#This Row],[列1]],家計簿[勘定科目],年別詳細[[#Headers],[外食費]])</f>
        <v>0</v>
      </c>
      <c r="AA18" s="40">
        <f>SUMIFS(家計簿[金額],家計簿[年],年別詳細[[#This Row],[列1]],家計簿[勘定科目],年別詳細[[#Headers],[移動費]])</f>
        <v>0</v>
      </c>
      <c r="AB18" s="40">
        <f>SUMIFS(家計簿[金額],家計簿[年],年別詳細[[#This Row],[列1]],家計簿[勘定科目],年別詳細[[#Headers],[旅費]])</f>
        <v>0</v>
      </c>
      <c r="AC18" s="40">
        <f>SUMIFS(家計簿[金額],家計簿[年],年別詳細[[#This Row],[列1]],家計簿[勘定科目],年別詳細[[#Headers],[娯楽費]])</f>
        <v>0</v>
      </c>
      <c r="AD18" s="40">
        <f>SUMIFS(家計簿[金額],家計簿[年],年別詳細[[#This Row],[列1]],家計簿[勘定科目],年別詳細[[#Headers],[医療費]])</f>
        <v>0</v>
      </c>
      <c r="AE18" s="41">
        <f>SUMIFS(家計簿[金額],家計簿[年],年別詳細[[#This Row],[列1]],家計簿[勘定科目],年別詳細[[#Headers],[特別出費]])</f>
        <v>0</v>
      </c>
    </row>
    <row r="19" spans="3:31" ht="19.5" x14ac:dyDescent="0.4">
      <c r="C19" s="30">
        <v>2036</v>
      </c>
      <c r="D19" s="39">
        <f>SUMIFS(家計簿[金額],家計簿[年],年別詳細[[#This Row],[列1]],家計簿[収入/支出],年別詳細[[#Headers],[収入]])</f>
        <v>0</v>
      </c>
      <c r="E19" s="39">
        <f>SUMIFS(家計簿[金額],家計簿[年],年別詳細[[#This Row],[列1]],家計簿[収入/支出],年別詳細[[#Headers],[支出]])</f>
        <v>0</v>
      </c>
      <c r="F19" s="40">
        <f>SUMIFS(家計簿[金額],家計簿[年],年別詳細[[#This Row],[列1]],家計簿[固定費/変動費],年別詳細[[#Headers],[固定費]])</f>
        <v>0</v>
      </c>
      <c r="G19" s="40">
        <f>SUMIFS(家計簿[金額],家計簿[年],年別詳細[[#This Row],[列1]],家計簿[固定費/変動費],年別詳細[[#Headers],[変動費]])</f>
        <v>0</v>
      </c>
      <c r="H19" s="40">
        <f>SUMIFS(家計簿[金額],家計簿[年],年別詳細[[#This Row],[列1]],家計簿[勘定科目],年別詳細[[#Headers],[給料]])</f>
        <v>0</v>
      </c>
      <c r="I19" s="40">
        <f>SUMIFS(家計簿[金額],家計簿[年],年別詳細[[#This Row],[列1]],家計簿[勘定科目],年別詳細[[#Headers],[ボーナス]])</f>
        <v>0</v>
      </c>
      <c r="J19" s="40">
        <f>SUMIFS(家計簿[金額],家計簿[年],年別詳細[[#This Row],[列1]],家計簿[勘定科目],年別詳細[[#Headers],[家賃補助]])</f>
        <v>0</v>
      </c>
      <c r="K19" s="40">
        <f>SUMIFS(家計簿[金額],家計簿[年],年別詳細[[#This Row],[列1]],家計簿[勘定科目],年別詳細[[#Headers],[児童手当]])</f>
        <v>0</v>
      </c>
      <c r="L19" s="40">
        <f>SUMIFS(家計簿[金額],家計簿[年],年別詳細[[#This Row],[列1]],家計簿[勘定科目],年別詳細[[#Headers],[配当金]])</f>
        <v>0</v>
      </c>
      <c r="M19" s="40">
        <f>SUMIFS(家計簿[金額],家計簿[年],年別詳細[[#This Row],[列1]],家計簿[勘定科目],年別詳細[[#Headers],[特別収入]])</f>
        <v>0</v>
      </c>
      <c r="N19" s="40">
        <f>SUMIFS(家計簿[金額],家計簿[年],年別詳細[[#This Row],[列1]],家計簿[勘定科目],年別詳細[[#Headers],[家賃]])</f>
        <v>0</v>
      </c>
      <c r="O19" s="40">
        <f>SUMIFS(家計簿[金額],家計簿[年],年別詳細[[#This Row],[列1]],家計簿[勘定科目],年別詳細[[#Headers],[電気代]])</f>
        <v>0</v>
      </c>
      <c r="P19" s="40">
        <f>SUMIFS(家計簿[金額],家計簿[年],年別詳細[[#This Row],[列1]],家計簿[勘定科目],年別詳細[[#Headers],[ガス代]])</f>
        <v>0</v>
      </c>
      <c r="Q19" s="40">
        <f>SUMIFS(家計簿[金額],家計簿[年],年別詳細[[#This Row],[列1]],家計簿[勘定科目],年別詳細[[#Headers],[水道代]])</f>
        <v>0</v>
      </c>
      <c r="R19" s="40">
        <f>SUMIFS(家計簿[金額],家計簿[年],年別詳細[[#This Row],[列1]],家計簿[勘定科目],年別詳細[[#Headers],[通信費]])</f>
        <v>0</v>
      </c>
      <c r="S19" s="40">
        <f>SUMIFS(家計簿[金額],家計簿[年],年別詳細[[#This Row],[列1]],家計簿[勘定科目],)</f>
        <v>0</v>
      </c>
      <c r="T19" s="40">
        <f>SUMIFS(家計簿[金額],家計簿[年],年別詳細[[#This Row],[列1]],家計簿[勘定科目],)</f>
        <v>0</v>
      </c>
      <c r="U19" s="40">
        <f>SUMIFS(家計簿[金額],家計簿[年],年別詳細[[#This Row],[列1]],家計簿[勘定科目],)</f>
        <v>0</v>
      </c>
      <c r="V19" s="40">
        <f>SUMIFS(家計簿[金額],家計簿[年],年別詳細[[#This Row],[列1]],家計簿[勘定科目],年別詳細[[#Headers],[食費]])</f>
        <v>0</v>
      </c>
      <c r="W19" s="40">
        <f>SUMIFS(家計簿[金額],家計簿[年],年別詳細[[#This Row],[列1]],家計簿[勘定科目],年別詳細[[#Headers],[日用品]])</f>
        <v>0</v>
      </c>
      <c r="X19" s="40">
        <f>SUMIFS(家計簿[金額],家計簿[年],年別詳細[[#This Row],[列1]],家計簿[勘定科目],年別詳細[[#Headers],[衣服]])</f>
        <v>0</v>
      </c>
      <c r="Y19" s="40">
        <f>SUMIFS(家計簿[金額],家計簿[年],年別詳細[[#This Row],[列1]],家計簿[勘定科目],年別詳細[[#Headers],[教育費]])</f>
        <v>0</v>
      </c>
      <c r="Z19" s="40">
        <f>SUMIFS(家計簿[金額],家計簿[年],年別詳細[[#This Row],[列1]],家計簿[勘定科目],年別詳細[[#Headers],[外食費]])</f>
        <v>0</v>
      </c>
      <c r="AA19" s="40">
        <f>SUMIFS(家計簿[金額],家計簿[年],年別詳細[[#This Row],[列1]],家計簿[勘定科目],年別詳細[[#Headers],[移動費]])</f>
        <v>0</v>
      </c>
      <c r="AB19" s="40">
        <f>SUMIFS(家計簿[金額],家計簿[年],年別詳細[[#This Row],[列1]],家計簿[勘定科目],年別詳細[[#Headers],[旅費]])</f>
        <v>0</v>
      </c>
      <c r="AC19" s="40">
        <f>SUMIFS(家計簿[金額],家計簿[年],年別詳細[[#This Row],[列1]],家計簿[勘定科目],年別詳細[[#Headers],[娯楽費]])</f>
        <v>0</v>
      </c>
      <c r="AD19" s="40">
        <f>SUMIFS(家計簿[金額],家計簿[年],年別詳細[[#This Row],[列1]],家計簿[勘定科目],年別詳細[[#Headers],[医療費]])</f>
        <v>0</v>
      </c>
      <c r="AE19" s="41">
        <f>SUMIFS(家計簿[金額],家計簿[年],年別詳細[[#This Row],[列1]],家計簿[勘定科目],年別詳細[[#Headers],[特別出費]])</f>
        <v>0</v>
      </c>
    </row>
    <row r="20" spans="3:31" ht="19.5" x14ac:dyDescent="0.4">
      <c r="C20" s="30">
        <v>2037</v>
      </c>
      <c r="D20" s="39">
        <f>SUMIFS(家計簿[金額],家計簿[年],年別詳細[[#This Row],[列1]],家計簿[収入/支出],年別詳細[[#Headers],[収入]])</f>
        <v>0</v>
      </c>
      <c r="E20" s="39">
        <f>SUMIFS(家計簿[金額],家計簿[年],年別詳細[[#This Row],[列1]],家計簿[収入/支出],年別詳細[[#Headers],[支出]])</f>
        <v>0</v>
      </c>
      <c r="F20" s="40">
        <f>SUMIFS(家計簿[金額],家計簿[年],年別詳細[[#This Row],[列1]],家計簿[固定費/変動費],年別詳細[[#Headers],[固定費]])</f>
        <v>0</v>
      </c>
      <c r="G20" s="40">
        <f>SUMIFS(家計簿[金額],家計簿[年],年別詳細[[#This Row],[列1]],家計簿[固定費/変動費],年別詳細[[#Headers],[変動費]])</f>
        <v>0</v>
      </c>
      <c r="H20" s="40">
        <f>SUMIFS(家計簿[金額],家計簿[年],年別詳細[[#This Row],[列1]],家計簿[勘定科目],年別詳細[[#Headers],[給料]])</f>
        <v>0</v>
      </c>
      <c r="I20" s="40">
        <f>SUMIFS(家計簿[金額],家計簿[年],年別詳細[[#This Row],[列1]],家計簿[勘定科目],年別詳細[[#Headers],[ボーナス]])</f>
        <v>0</v>
      </c>
      <c r="J20" s="40">
        <f>SUMIFS(家計簿[金額],家計簿[年],年別詳細[[#This Row],[列1]],家計簿[勘定科目],年別詳細[[#Headers],[家賃補助]])</f>
        <v>0</v>
      </c>
      <c r="K20" s="40">
        <f>SUMIFS(家計簿[金額],家計簿[年],年別詳細[[#This Row],[列1]],家計簿[勘定科目],年別詳細[[#Headers],[児童手当]])</f>
        <v>0</v>
      </c>
      <c r="L20" s="40">
        <f>SUMIFS(家計簿[金額],家計簿[年],年別詳細[[#This Row],[列1]],家計簿[勘定科目],年別詳細[[#Headers],[配当金]])</f>
        <v>0</v>
      </c>
      <c r="M20" s="40">
        <f>SUMIFS(家計簿[金額],家計簿[年],年別詳細[[#This Row],[列1]],家計簿[勘定科目],年別詳細[[#Headers],[特別収入]])</f>
        <v>0</v>
      </c>
      <c r="N20" s="40">
        <f>SUMIFS(家計簿[金額],家計簿[年],年別詳細[[#This Row],[列1]],家計簿[勘定科目],年別詳細[[#Headers],[家賃]])</f>
        <v>0</v>
      </c>
      <c r="O20" s="40">
        <f>SUMIFS(家計簿[金額],家計簿[年],年別詳細[[#This Row],[列1]],家計簿[勘定科目],年別詳細[[#Headers],[電気代]])</f>
        <v>0</v>
      </c>
      <c r="P20" s="40">
        <f>SUMIFS(家計簿[金額],家計簿[年],年別詳細[[#This Row],[列1]],家計簿[勘定科目],年別詳細[[#Headers],[ガス代]])</f>
        <v>0</v>
      </c>
      <c r="Q20" s="40">
        <f>SUMIFS(家計簿[金額],家計簿[年],年別詳細[[#This Row],[列1]],家計簿[勘定科目],年別詳細[[#Headers],[水道代]])</f>
        <v>0</v>
      </c>
      <c r="R20" s="40">
        <f>SUMIFS(家計簿[金額],家計簿[年],年別詳細[[#This Row],[列1]],家計簿[勘定科目],年別詳細[[#Headers],[通信費]])</f>
        <v>0</v>
      </c>
      <c r="S20" s="40">
        <f>SUMIFS(家計簿[金額],家計簿[年],年別詳細[[#This Row],[列1]],家計簿[勘定科目],)</f>
        <v>0</v>
      </c>
      <c r="T20" s="40">
        <f>SUMIFS(家計簿[金額],家計簿[年],年別詳細[[#This Row],[列1]],家計簿[勘定科目],)</f>
        <v>0</v>
      </c>
      <c r="U20" s="40">
        <f>SUMIFS(家計簿[金額],家計簿[年],年別詳細[[#This Row],[列1]],家計簿[勘定科目],)</f>
        <v>0</v>
      </c>
      <c r="V20" s="40">
        <f>SUMIFS(家計簿[金額],家計簿[年],年別詳細[[#This Row],[列1]],家計簿[勘定科目],年別詳細[[#Headers],[食費]])</f>
        <v>0</v>
      </c>
      <c r="W20" s="40">
        <f>SUMIFS(家計簿[金額],家計簿[年],年別詳細[[#This Row],[列1]],家計簿[勘定科目],年別詳細[[#Headers],[日用品]])</f>
        <v>0</v>
      </c>
      <c r="X20" s="40">
        <f>SUMIFS(家計簿[金額],家計簿[年],年別詳細[[#This Row],[列1]],家計簿[勘定科目],年別詳細[[#Headers],[衣服]])</f>
        <v>0</v>
      </c>
      <c r="Y20" s="40">
        <f>SUMIFS(家計簿[金額],家計簿[年],年別詳細[[#This Row],[列1]],家計簿[勘定科目],年別詳細[[#Headers],[教育費]])</f>
        <v>0</v>
      </c>
      <c r="Z20" s="40">
        <f>SUMIFS(家計簿[金額],家計簿[年],年別詳細[[#This Row],[列1]],家計簿[勘定科目],年別詳細[[#Headers],[外食費]])</f>
        <v>0</v>
      </c>
      <c r="AA20" s="40">
        <f>SUMIFS(家計簿[金額],家計簿[年],年別詳細[[#This Row],[列1]],家計簿[勘定科目],年別詳細[[#Headers],[移動費]])</f>
        <v>0</v>
      </c>
      <c r="AB20" s="40">
        <f>SUMIFS(家計簿[金額],家計簿[年],年別詳細[[#This Row],[列1]],家計簿[勘定科目],年別詳細[[#Headers],[旅費]])</f>
        <v>0</v>
      </c>
      <c r="AC20" s="40">
        <f>SUMIFS(家計簿[金額],家計簿[年],年別詳細[[#This Row],[列1]],家計簿[勘定科目],年別詳細[[#Headers],[娯楽費]])</f>
        <v>0</v>
      </c>
      <c r="AD20" s="40">
        <f>SUMIFS(家計簿[金額],家計簿[年],年別詳細[[#This Row],[列1]],家計簿[勘定科目],年別詳細[[#Headers],[医療費]])</f>
        <v>0</v>
      </c>
      <c r="AE20" s="41">
        <f>SUMIFS(家計簿[金額],家計簿[年],年別詳細[[#This Row],[列1]],家計簿[勘定科目],年別詳細[[#Headers],[特別出費]])</f>
        <v>0</v>
      </c>
    </row>
    <row r="21" spans="3:31" ht="19.5" x14ac:dyDescent="0.4">
      <c r="C21" s="30">
        <v>2038</v>
      </c>
      <c r="D21" s="39">
        <f>SUMIFS(家計簿[金額],家計簿[年],年別詳細[[#This Row],[列1]],家計簿[収入/支出],年別詳細[[#Headers],[収入]])</f>
        <v>0</v>
      </c>
      <c r="E21" s="39">
        <f>SUMIFS(家計簿[金額],家計簿[年],年別詳細[[#This Row],[列1]],家計簿[収入/支出],年別詳細[[#Headers],[支出]])</f>
        <v>0</v>
      </c>
      <c r="F21" s="40">
        <f>SUMIFS(家計簿[金額],家計簿[年],年別詳細[[#This Row],[列1]],家計簿[固定費/変動費],年別詳細[[#Headers],[固定費]])</f>
        <v>0</v>
      </c>
      <c r="G21" s="40">
        <f>SUMIFS(家計簿[金額],家計簿[年],年別詳細[[#This Row],[列1]],家計簿[固定費/変動費],年別詳細[[#Headers],[変動費]])</f>
        <v>0</v>
      </c>
      <c r="H21" s="40">
        <f>SUMIFS(家計簿[金額],家計簿[年],年別詳細[[#This Row],[列1]],家計簿[勘定科目],年別詳細[[#Headers],[給料]])</f>
        <v>0</v>
      </c>
      <c r="I21" s="40">
        <f>SUMIFS(家計簿[金額],家計簿[年],年別詳細[[#This Row],[列1]],家計簿[勘定科目],年別詳細[[#Headers],[ボーナス]])</f>
        <v>0</v>
      </c>
      <c r="J21" s="40">
        <f>SUMIFS(家計簿[金額],家計簿[年],年別詳細[[#This Row],[列1]],家計簿[勘定科目],年別詳細[[#Headers],[家賃補助]])</f>
        <v>0</v>
      </c>
      <c r="K21" s="40">
        <f>SUMIFS(家計簿[金額],家計簿[年],年別詳細[[#This Row],[列1]],家計簿[勘定科目],年別詳細[[#Headers],[児童手当]])</f>
        <v>0</v>
      </c>
      <c r="L21" s="40">
        <f>SUMIFS(家計簿[金額],家計簿[年],年別詳細[[#This Row],[列1]],家計簿[勘定科目],年別詳細[[#Headers],[配当金]])</f>
        <v>0</v>
      </c>
      <c r="M21" s="40">
        <f>SUMIFS(家計簿[金額],家計簿[年],年別詳細[[#This Row],[列1]],家計簿[勘定科目],年別詳細[[#Headers],[特別収入]])</f>
        <v>0</v>
      </c>
      <c r="N21" s="40">
        <f>SUMIFS(家計簿[金額],家計簿[年],年別詳細[[#This Row],[列1]],家計簿[勘定科目],年別詳細[[#Headers],[家賃]])</f>
        <v>0</v>
      </c>
      <c r="O21" s="40">
        <f>SUMIFS(家計簿[金額],家計簿[年],年別詳細[[#This Row],[列1]],家計簿[勘定科目],年別詳細[[#Headers],[電気代]])</f>
        <v>0</v>
      </c>
      <c r="P21" s="40">
        <f>SUMIFS(家計簿[金額],家計簿[年],年別詳細[[#This Row],[列1]],家計簿[勘定科目],年別詳細[[#Headers],[ガス代]])</f>
        <v>0</v>
      </c>
      <c r="Q21" s="40">
        <f>SUMIFS(家計簿[金額],家計簿[年],年別詳細[[#This Row],[列1]],家計簿[勘定科目],年別詳細[[#Headers],[水道代]])</f>
        <v>0</v>
      </c>
      <c r="R21" s="40">
        <f>SUMIFS(家計簿[金額],家計簿[年],年別詳細[[#This Row],[列1]],家計簿[勘定科目],年別詳細[[#Headers],[通信費]])</f>
        <v>0</v>
      </c>
      <c r="S21" s="40">
        <f>SUMIFS(家計簿[金額],家計簿[年],年別詳細[[#This Row],[列1]],家計簿[勘定科目],)</f>
        <v>0</v>
      </c>
      <c r="T21" s="40">
        <f>SUMIFS(家計簿[金額],家計簿[年],年別詳細[[#This Row],[列1]],家計簿[勘定科目],)</f>
        <v>0</v>
      </c>
      <c r="U21" s="40">
        <f>SUMIFS(家計簿[金額],家計簿[年],年別詳細[[#This Row],[列1]],家計簿[勘定科目],)</f>
        <v>0</v>
      </c>
      <c r="V21" s="40">
        <f>SUMIFS(家計簿[金額],家計簿[年],年別詳細[[#This Row],[列1]],家計簿[勘定科目],年別詳細[[#Headers],[食費]])</f>
        <v>0</v>
      </c>
      <c r="W21" s="40">
        <f>SUMIFS(家計簿[金額],家計簿[年],年別詳細[[#This Row],[列1]],家計簿[勘定科目],年別詳細[[#Headers],[日用品]])</f>
        <v>0</v>
      </c>
      <c r="X21" s="40">
        <f>SUMIFS(家計簿[金額],家計簿[年],年別詳細[[#This Row],[列1]],家計簿[勘定科目],年別詳細[[#Headers],[衣服]])</f>
        <v>0</v>
      </c>
      <c r="Y21" s="40">
        <f>SUMIFS(家計簿[金額],家計簿[年],年別詳細[[#This Row],[列1]],家計簿[勘定科目],年別詳細[[#Headers],[教育費]])</f>
        <v>0</v>
      </c>
      <c r="Z21" s="40">
        <f>SUMIFS(家計簿[金額],家計簿[年],年別詳細[[#This Row],[列1]],家計簿[勘定科目],年別詳細[[#Headers],[外食費]])</f>
        <v>0</v>
      </c>
      <c r="AA21" s="40">
        <f>SUMIFS(家計簿[金額],家計簿[年],年別詳細[[#This Row],[列1]],家計簿[勘定科目],年別詳細[[#Headers],[移動費]])</f>
        <v>0</v>
      </c>
      <c r="AB21" s="40">
        <f>SUMIFS(家計簿[金額],家計簿[年],年別詳細[[#This Row],[列1]],家計簿[勘定科目],年別詳細[[#Headers],[旅費]])</f>
        <v>0</v>
      </c>
      <c r="AC21" s="40">
        <f>SUMIFS(家計簿[金額],家計簿[年],年別詳細[[#This Row],[列1]],家計簿[勘定科目],年別詳細[[#Headers],[娯楽費]])</f>
        <v>0</v>
      </c>
      <c r="AD21" s="40">
        <f>SUMIFS(家計簿[金額],家計簿[年],年別詳細[[#This Row],[列1]],家計簿[勘定科目],年別詳細[[#Headers],[医療費]])</f>
        <v>0</v>
      </c>
      <c r="AE21" s="41">
        <f>SUMIFS(家計簿[金額],家計簿[年],年別詳細[[#This Row],[列1]],家計簿[勘定科目],年別詳細[[#Headers],[特別出費]])</f>
        <v>0</v>
      </c>
    </row>
    <row r="22" spans="3:31" ht="19.5" x14ac:dyDescent="0.4">
      <c r="C22" s="30">
        <v>2039</v>
      </c>
      <c r="D22" s="39">
        <f>SUMIFS(家計簿[金額],家計簿[年],年別詳細[[#This Row],[列1]],家計簿[収入/支出],年別詳細[[#Headers],[収入]])</f>
        <v>0</v>
      </c>
      <c r="E22" s="39">
        <f>SUMIFS(家計簿[金額],家計簿[年],年別詳細[[#This Row],[列1]],家計簿[収入/支出],年別詳細[[#Headers],[支出]])</f>
        <v>0</v>
      </c>
      <c r="F22" s="40">
        <f>SUMIFS(家計簿[金額],家計簿[年],年別詳細[[#This Row],[列1]],家計簿[固定費/変動費],年別詳細[[#Headers],[固定費]])</f>
        <v>0</v>
      </c>
      <c r="G22" s="40">
        <f>SUMIFS(家計簿[金額],家計簿[年],年別詳細[[#This Row],[列1]],家計簿[固定費/変動費],年別詳細[[#Headers],[変動費]])</f>
        <v>0</v>
      </c>
      <c r="H22" s="40">
        <f>SUMIFS(家計簿[金額],家計簿[年],年別詳細[[#This Row],[列1]],家計簿[勘定科目],年別詳細[[#Headers],[給料]])</f>
        <v>0</v>
      </c>
      <c r="I22" s="40">
        <f>SUMIFS(家計簿[金額],家計簿[年],年別詳細[[#This Row],[列1]],家計簿[勘定科目],年別詳細[[#Headers],[ボーナス]])</f>
        <v>0</v>
      </c>
      <c r="J22" s="40">
        <f>SUMIFS(家計簿[金額],家計簿[年],年別詳細[[#This Row],[列1]],家計簿[勘定科目],年別詳細[[#Headers],[家賃補助]])</f>
        <v>0</v>
      </c>
      <c r="K22" s="40">
        <f>SUMIFS(家計簿[金額],家計簿[年],年別詳細[[#This Row],[列1]],家計簿[勘定科目],年別詳細[[#Headers],[児童手当]])</f>
        <v>0</v>
      </c>
      <c r="L22" s="40">
        <f>SUMIFS(家計簿[金額],家計簿[年],年別詳細[[#This Row],[列1]],家計簿[勘定科目],年別詳細[[#Headers],[配当金]])</f>
        <v>0</v>
      </c>
      <c r="M22" s="40">
        <f>SUMIFS(家計簿[金額],家計簿[年],年別詳細[[#This Row],[列1]],家計簿[勘定科目],年別詳細[[#Headers],[特別収入]])</f>
        <v>0</v>
      </c>
      <c r="N22" s="40">
        <f>SUMIFS(家計簿[金額],家計簿[年],年別詳細[[#This Row],[列1]],家計簿[勘定科目],年別詳細[[#Headers],[家賃]])</f>
        <v>0</v>
      </c>
      <c r="O22" s="40">
        <f>SUMIFS(家計簿[金額],家計簿[年],年別詳細[[#This Row],[列1]],家計簿[勘定科目],年別詳細[[#Headers],[電気代]])</f>
        <v>0</v>
      </c>
      <c r="P22" s="40">
        <f>SUMIFS(家計簿[金額],家計簿[年],年別詳細[[#This Row],[列1]],家計簿[勘定科目],年別詳細[[#Headers],[ガス代]])</f>
        <v>0</v>
      </c>
      <c r="Q22" s="40">
        <f>SUMIFS(家計簿[金額],家計簿[年],年別詳細[[#This Row],[列1]],家計簿[勘定科目],年別詳細[[#Headers],[水道代]])</f>
        <v>0</v>
      </c>
      <c r="R22" s="40">
        <f>SUMIFS(家計簿[金額],家計簿[年],年別詳細[[#This Row],[列1]],家計簿[勘定科目],年別詳細[[#Headers],[通信費]])</f>
        <v>0</v>
      </c>
      <c r="S22" s="40">
        <f>SUMIFS(家計簿[金額],家計簿[年],年別詳細[[#This Row],[列1]],家計簿[勘定科目],)</f>
        <v>0</v>
      </c>
      <c r="T22" s="40">
        <f>SUMIFS(家計簿[金額],家計簿[年],年別詳細[[#This Row],[列1]],家計簿[勘定科目],)</f>
        <v>0</v>
      </c>
      <c r="U22" s="40">
        <f>SUMIFS(家計簿[金額],家計簿[年],年別詳細[[#This Row],[列1]],家計簿[勘定科目],)</f>
        <v>0</v>
      </c>
      <c r="V22" s="40">
        <f>SUMIFS(家計簿[金額],家計簿[年],年別詳細[[#This Row],[列1]],家計簿[勘定科目],年別詳細[[#Headers],[食費]])</f>
        <v>0</v>
      </c>
      <c r="W22" s="40">
        <f>SUMIFS(家計簿[金額],家計簿[年],年別詳細[[#This Row],[列1]],家計簿[勘定科目],年別詳細[[#Headers],[日用品]])</f>
        <v>0</v>
      </c>
      <c r="X22" s="40">
        <f>SUMIFS(家計簿[金額],家計簿[年],年別詳細[[#This Row],[列1]],家計簿[勘定科目],年別詳細[[#Headers],[衣服]])</f>
        <v>0</v>
      </c>
      <c r="Y22" s="40">
        <f>SUMIFS(家計簿[金額],家計簿[年],年別詳細[[#This Row],[列1]],家計簿[勘定科目],年別詳細[[#Headers],[教育費]])</f>
        <v>0</v>
      </c>
      <c r="Z22" s="40">
        <f>SUMIFS(家計簿[金額],家計簿[年],年別詳細[[#This Row],[列1]],家計簿[勘定科目],年別詳細[[#Headers],[外食費]])</f>
        <v>0</v>
      </c>
      <c r="AA22" s="40">
        <f>SUMIFS(家計簿[金額],家計簿[年],年別詳細[[#This Row],[列1]],家計簿[勘定科目],年別詳細[[#Headers],[移動費]])</f>
        <v>0</v>
      </c>
      <c r="AB22" s="40">
        <f>SUMIFS(家計簿[金額],家計簿[年],年別詳細[[#This Row],[列1]],家計簿[勘定科目],年別詳細[[#Headers],[旅費]])</f>
        <v>0</v>
      </c>
      <c r="AC22" s="40">
        <f>SUMIFS(家計簿[金額],家計簿[年],年別詳細[[#This Row],[列1]],家計簿[勘定科目],年別詳細[[#Headers],[娯楽費]])</f>
        <v>0</v>
      </c>
      <c r="AD22" s="40">
        <f>SUMIFS(家計簿[金額],家計簿[年],年別詳細[[#This Row],[列1]],家計簿[勘定科目],年別詳細[[#Headers],[医療費]])</f>
        <v>0</v>
      </c>
      <c r="AE22" s="41">
        <f>SUMIFS(家計簿[金額],家計簿[年],年別詳細[[#This Row],[列1]],家計簿[勘定科目],年別詳細[[#Headers],[特別出費]])</f>
        <v>0</v>
      </c>
    </row>
    <row r="23" spans="3:31" ht="19.5" x14ac:dyDescent="0.4">
      <c r="C23" s="38">
        <v>2040</v>
      </c>
      <c r="D23" s="39">
        <f>SUMIFS(家計簿[金額],家計簿[年],年別詳細[[#This Row],[列1]],家計簿[収入/支出],年別詳細[[#Headers],[収入]])</f>
        <v>0</v>
      </c>
      <c r="E23" s="39">
        <f>SUMIFS(家計簿[金額],家計簿[年],年別詳細[[#This Row],[列1]],家計簿[収入/支出],年別詳細[[#Headers],[支出]])</f>
        <v>0</v>
      </c>
      <c r="F23" s="40">
        <f>SUMIFS(家計簿[金額],家計簿[年],年別詳細[[#This Row],[列1]],家計簿[固定費/変動費],年別詳細[[#Headers],[固定費]])</f>
        <v>0</v>
      </c>
      <c r="G23" s="40">
        <f>SUMIFS(家計簿[金額],家計簿[年],年別詳細[[#This Row],[列1]],家計簿[固定費/変動費],年別詳細[[#Headers],[変動費]])</f>
        <v>0</v>
      </c>
      <c r="H23" s="40">
        <f>SUMIFS(家計簿[金額],家計簿[年],年別詳細[[#This Row],[列1]],家計簿[勘定科目],年別詳細[[#Headers],[給料]])</f>
        <v>0</v>
      </c>
      <c r="I23" s="40">
        <f>SUMIFS(家計簿[金額],家計簿[年],年別詳細[[#This Row],[列1]],家計簿[勘定科目],年別詳細[[#Headers],[ボーナス]])</f>
        <v>0</v>
      </c>
      <c r="J23" s="40">
        <f>SUMIFS(家計簿[金額],家計簿[年],年別詳細[[#This Row],[列1]],家計簿[勘定科目],年別詳細[[#Headers],[家賃補助]])</f>
        <v>0</v>
      </c>
      <c r="K23" s="40">
        <f>SUMIFS(家計簿[金額],家計簿[年],年別詳細[[#This Row],[列1]],家計簿[勘定科目],年別詳細[[#Headers],[児童手当]])</f>
        <v>0</v>
      </c>
      <c r="L23" s="40">
        <f>SUMIFS(家計簿[金額],家計簿[年],年別詳細[[#This Row],[列1]],家計簿[勘定科目],年別詳細[[#Headers],[配当金]])</f>
        <v>0</v>
      </c>
      <c r="M23" s="40">
        <f>SUMIFS(家計簿[金額],家計簿[年],年別詳細[[#This Row],[列1]],家計簿[勘定科目],年別詳細[[#Headers],[特別収入]])</f>
        <v>0</v>
      </c>
      <c r="N23" s="40">
        <f>SUMIFS(家計簿[金額],家計簿[年],年別詳細[[#This Row],[列1]],家計簿[勘定科目],年別詳細[[#Headers],[家賃]])</f>
        <v>0</v>
      </c>
      <c r="O23" s="40">
        <f>SUMIFS(家計簿[金額],家計簿[年],年別詳細[[#This Row],[列1]],家計簿[勘定科目],年別詳細[[#Headers],[電気代]])</f>
        <v>0</v>
      </c>
      <c r="P23" s="40">
        <f>SUMIFS(家計簿[金額],家計簿[年],年別詳細[[#This Row],[列1]],家計簿[勘定科目],年別詳細[[#Headers],[ガス代]])</f>
        <v>0</v>
      </c>
      <c r="Q23" s="40">
        <f>SUMIFS(家計簿[金額],家計簿[年],年別詳細[[#This Row],[列1]],家計簿[勘定科目],年別詳細[[#Headers],[水道代]])</f>
        <v>0</v>
      </c>
      <c r="R23" s="40">
        <f>SUMIFS(家計簿[金額],家計簿[年],年別詳細[[#This Row],[列1]],家計簿[勘定科目],年別詳細[[#Headers],[通信費]])</f>
        <v>0</v>
      </c>
      <c r="S23" s="40">
        <f>SUMIFS(家計簿[金額],家計簿[年],年別詳細[[#This Row],[列1]],家計簿[勘定科目],)</f>
        <v>0</v>
      </c>
      <c r="T23" s="40">
        <f>SUMIFS(家計簿[金額],家計簿[年],年別詳細[[#This Row],[列1]],家計簿[勘定科目],)</f>
        <v>0</v>
      </c>
      <c r="U23" s="40">
        <f>SUMIFS(家計簿[金額],家計簿[年],年別詳細[[#This Row],[列1]],家計簿[勘定科目],)</f>
        <v>0</v>
      </c>
      <c r="V23" s="40">
        <f>SUMIFS(家計簿[金額],家計簿[年],年別詳細[[#This Row],[列1]],家計簿[勘定科目],年別詳細[[#Headers],[食費]])</f>
        <v>0</v>
      </c>
      <c r="W23" s="40">
        <f>SUMIFS(家計簿[金額],家計簿[年],年別詳細[[#This Row],[列1]],家計簿[勘定科目],年別詳細[[#Headers],[日用品]])</f>
        <v>0</v>
      </c>
      <c r="X23" s="40">
        <f>SUMIFS(家計簿[金額],家計簿[年],年別詳細[[#This Row],[列1]],家計簿[勘定科目],年別詳細[[#Headers],[衣服]])</f>
        <v>0</v>
      </c>
      <c r="Y23" s="40">
        <f>SUMIFS(家計簿[金額],家計簿[年],年別詳細[[#This Row],[列1]],家計簿[勘定科目],年別詳細[[#Headers],[教育費]])</f>
        <v>0</v>
      </c>
      <c r="Z23" s="40">
        <f>SUMIFS(家計簿[金額],家計簿[年],年別詳細[[#This Row],[列1]],家計簿[勘定科目],年別詳細[[#Headers],[外食費]])</f>
        <v>0</v>
      </c>
      <c r="AA23" s="40">
        <f>SUMIFS(家計簿[金額],家計簿[年],年別詳細[[#This Row],[列1]],家計簿[勘定科目],年別詳細[[#Headers],[移動費]])</f>
        <v>0</v>
      </c>
      <c r="AB23" s="40">
        <f>SUMIFS(家計簿[金額],家計簿[年],年別詳細[[#This Row],[列1]],家計簿[勘定科目],年別詳細[[#Headers],[旅費]])</f>
        <v>0</v>
      </c>
      <c r="AC23" s="40">
        <f>SUMIFS(家計簿[金額],家計簿[年],年別詳細[[#This Row],[列1]],家計簿[勘定科目],年別詳細[[#Headers],[娯楽費]])</f>
        <v>0</v>
      </c>
      <c r="AD23" s="40">
        <f>SUMIFS(家計簿[金額],家計簿[年],年別詳細[[#This Row],[列1]],家計簿[勘定科目],年別詳細[[#Headers],[医療費]])</f>
        <v>0</v>
      </c>
      <c r="AE23" s="41">
        <f>SUMIFS(家計簿[金額],家計簿[年],年別詳細[[#This Row],[列1]],家計簿[勘定科目],年別詳細[[#Headers],[特別出費]])</f>
        <v>0</v>
      </c>
    </row>
  </sheetData>
  <phoneticPr fontId="2"/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入力</vt:lpstr>
      <vt:lpstr>科目情報</vt:lpstr>
      <vt:lpstr>ピボットテーブル</vt:lpstr>
      <vt:lpstr>月別グラフ</vt:lpstr>
      <vt:lpstr>年別グラフ</vt:lpstr>
      <vt:lpstr>勘定科目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2023-09-21T17:24:45Z</dcterms:created>
  <dcterms:modified xsi:type="dcterms:W3CDTF">2023-10-21T18:09:55Z</dcterms:modified>
</cp:coreProperties>
</file>